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Demand" sheetId="5" r:id="rId1"/>
    <sheet name="BP" sheetId="8" r:id="rId2"/>
    <sheet name="CashGap" sheetId="9" r:id="rId3"/>
    <sheet name="Lists" sheetId="4" r:id="rId4"/>
    <sheet name="rBP" sheetId="10" r:id="rId5"/>
    <sheet name="inf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9" l="1"/>
  <c r="H22" i="9"/>
  <c r="B22" i="9"/>
  <c r="I21" i="9"/>
  <c r="H21" i="9"/>
  <c r="B21" i="9"/>
  <c r="I20" i="9"/>
  <c r="H20" i="9"/>
  <c r="B20" i="9"/>
  <c r="B19" i="9"/>
  <c r="CF16" i="9"/>
  <c r="I18" i="9"/>
  <c r="H18" i="9"/>
  <c r="B18" i="9"/>
  <c r="I17" i="9"/>
  <c r="H17" i="9"/>
  <c r="B17" i="9"/>
  <c r="I16" i="9"/>
  <c r="H16" i="9"/>
  <c r="B16" i="9"/>
  <c r="B15" i="9"/>
  <c r="CF12" i="9"/>
  <c r="CF11" i="9" s="1"/>
  <c r="I14" i="9"/>
  <c r="I13" i="9"/>
  <c r="I12" i="9"/>
  <c r="H14" i="9"/>
  <c r="H13" i="9"/>
  <c r="H12" i="9"/>
  <c r="CF11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X8" i="10"/>
  <c r="P8" i="10"/>
  <c r="H8" i="10"/>
  <c r="B8" i="10"/>
  <c r="I7" i="10"/>
  <c r="H7" i="10" s="1"/>
  <c r="B7" i="10"/>
  <c r="I6" i="10"/>
  <c r="H6" i="10"/>
  <c r="B6" i="10"/>
  <c r="CF2" i="10"/>
  <c r="CE2" i="10"/>
  <c r="CD2" i="10"/>
  <c r="CC2" i="10"/>
  <c r="CB2" i="10"/>
  <c r="CA2" i="10"/>
  <c r="BZ2" i="10"/>
  <c r="BY2" i="10"/>
  <c r="BX2" i="10"/>
  <c r="BW2" i="10"/>
  <c r="BV2" i="10"/>
  <c r="BU2" i="10"/>
  <c r="BT2" i="10"/>
  <c r="BS2" i="10"/>
  <c r="BR2" i="10"/>
  <c r="BQ2" i="10"/>
  <c r="BP2" i="10"/>
  <c r="BO2" i="10"/>
  <c r="BN2" i="10"/>
  <c r="BM2" i="10"/>
  <c r="BL2" i="10"/>
  <c r="BK2" i="10"/>
  <c r="BJ2" i="10"/>
  <c r="BI2" i="10"/>
  <c r="BH2" i="10"/>
  <c r="BG2" i="10"/>
  <c r="BF2" i="10"/>
  <c r="BE2" i="10"/>
  <c r="BD2" i="10"/>
  <c r="BC2" i="10"/>
  <c r="BB2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X1" i="10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14" i="9"/>
  <c r="B13" i="9"/>
  <c r="B12" i="9"/>
  <c r="B11" i="9"/>
  <c r="B10" i="9"/>
  <c r="B9" i="9"/>
  <c r="X8" i="9"/>
  <c r="X6" i="9" s="1"/>
  <c r="H8" i="9"/>
  <c r="B8" i="9"/>
  <c r="I7" i="9"/>
  <c r="H7" i="9" s="1"/>
  <c r="B7" i="9"/>
  <c r="I6" i="9"/>
  <c r="H6" i="9" s="1"/>
  <c r="B6" i="9"/>
  <c r="CF2" i="9"/>
  <c r="CE2" i="9"/>
  <c r="CD2" i="9"/>
  <c r="CC2" i="9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X1" i="9"/>
  <c r="CF11" i="8"/>
  <c r="CE11" i="8"/>
  <c r="CD11" i="8"/>
  <c r="CC11" i="8"/>
  <c r="CB11" i="8"/>
  <c r="CA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D33" i="8"/>
  <c r="D28" i="8"/>
  <c r="D25" i="8"/>
  <c r="D16" i="8"/>
  <c r="D13" i="8"/>
  <c r="M36" i="8"/>
  <c r="M35" i="8"/>
  <c r="M34" i="8"/>
  <c r="M33" i="8"/>
  <c r="M32" i="8"/>
  <c r="M31" i="8"/>
  <c r="M30" i="8"/>
  <c r="M29" i="8"/>
  <c r="M28" i="8"/>
  <c r="M27" i="8"/>
  <c r="M26" i="8"/>
  <c r="M25" i="8"/>
  <c r="I32" i="8"/>
  <c r="I31" i="8"/>
  <c r="I30" i="8"/>
  <c r="I29" i="8"/>
  <c r="I27" i="8"/>
  <c r="I26" i="8"/>
  <c r="AB28" i="8"/>
  <c r="AA28" i="8"/>
  <c r="Z28" i="8"/>
  <c r="Y28" i="8"/>
  <c r="X28" i="8"/>
  <c r="AB25" i="8"/>
  <c r="AA25" i="8"/>
  <c r="Z25" i="8"/>
  <c r="Y25" i="8"/>
  <c r="X25" i="8"/>
  <c r="AB32" i="8"/>
  <c r="AA32" i="8"/>
  <c r="Z32" i="8"/>
  <c r="Y32" i="8"/>
  <c r="X32" i="8"/>
  <c r="AB31" i="8"/>
  <c r="AA31" i="8"/>
  <c r="Z31" i="8"/>
  <c r="Y31" i="8"/>
  <c r="X31" i="8"/>
  <c r="AB30" i="8"/>
  <c r="AA30" i="8"/>
  <c r="Z30" i="8"/>
  <c r="Y30" i="8"/>
  <c r="X30" i="8"/>
  <c r="AB29" i="8"/>
  <c r="AA29" i="8"/>
  <c r="Z29" i="8"/>
  <c r="Y29" i="8"/>
  <c r="X29" i="8"/>
  <c r="Z27" i="8"/>
  <c r="Y27" i="8"/>
  <c r="Y26" i="8"/>
  <c r="Z26" i="8"/>
  <c r="X26" i="8"/>
  <c r="H41" i="8"/>
  <c r="H40" i="8"/>
  <c r="H39" i="8"/>
  <c r="H38" i="8"/>
  <c r="H37" i="8"/>
  <c r="H36" i="8"/>
  <c r="H35" i="8"/>
  <c r="AB20" i="8"/>
  <c r="AA20" i="8"/>
  <c r="Z20" i="8"/>
  <c r="Y20" i="8"/>
  <c r="X20" i="8"/>
  <c r="AB17" i="8"/>
  <c r="AA17" i="8"/>
  <c r="Z17" i="8"/>
  <c r="Y17" i="8"/>
  <c r="X17" i="8"/>
  <c r="I24" i="8"/>
  <c r="I23" i="8"/>
  <c r="H34" i="8"/>
  <c r="H33" i="8"/>
  <c r="H32" i="8"/>
  <c r="H31" i="8"/>
  <c r="H30" i="8"/>
  <c r="H29" i="8"/>
  <c r="H28" i="8"/>
  <c r="H27" i="8"/>
  <c r="H26" i="8"/>
  <c r="H25" i="8"/>
  <c r="I22" i="8"/>
  <c r="I21" i="8"/>
  <c r="X13" i="8"/>
  <c r="I19" i="8"/>
  <c r="I18" i="8"/>
  <c r="I15" i="8"/>
  <c r="I14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P11" i="8"/>
  <c r="P77" i="5"/>
  <c r="B79" i="5"/>
  <c r="M78" i="5"/>
  <c r="H78" i="5"/>
  <c r="B78" i="5"/>
  <c r="CF77" i="5"/>
  <c r="M77" i="5"/>
  <c r="B77" i="5"/>
  <c r="B76" i="5"/>
  <c r="CF50" i="5"/>
  <c r="M51" i="5"/>
  <c r="P50" i="5"/>
  <c r="H51" i="5"/>
  <c r="B51" i="5"/>
  <c r="M50" i="5"/>
  <c r="B50" i="5"/>
  <c r="B49" i="5"/>
  <c r="P21" i="5"/>
  <c r="P8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X8" i="8"/>
  <c r="X6" i="8" s="1"/>
  <c r="U6" i="8" s="1"/>
  <c r="H8" i="8"/>
  <c r="B8" i="8"/>
  <c r="I7" i="8"/>
  <c r="H7" i="8"/>
  <c r="B7" i="8"/>
  <c r="I6" i="8"/>
  <c r="H6" i="8" s="1"/>
  <c r="B6" i="8"/>
  <c r="CF2" i="8"/>
  <c r="CE2" i="8"/>
  <c r="CD2" i="8"/>
  <c r="CC2" i="8"/>
  <c r="CB2" i="8"/>
  <c r="CA2" i="8"/>
  <c r="BZ2" i="8"/>
  <c r="BY2" i="8"/>
  <c r="BX2" i="8"/>
  <c r="BW2" i="8"/>
  <c r="BV2" i="8"/>
  <c r="BU2" i="8"/>
  <c r="BT2" i="8"/>
  <c r="BS2" i="8"/>
  <c r="BR2" i="8"/>
  <c r="BQ2" i="8"/>
  <c r="BP2" i="8"/>
  <c r="BO2" i="8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X1" i="8"/>
  <c r="H72" i="6"/>
  <c r="I71" i="6"/>
  <c r="J71" i="6"/>
  <c r="K71" i="6"/>
  <c r="L71" i="6"/>
  <c r="M71" i="6"/>
  <c r="N71" i="6"/>
  <c r="H71" i="6"/>
  <c r="I70" i="6"/>
  <c r="J70" i="6"/>
  <c r="K70" i="6"/>
  <c r="L70" i="6"/>
  <c r="M70" i="6"/>
  <c r="N70" i="6"/>
  <c r="H70" i="6"/>
  <c r="M68" i="6"/>
  <c r="N68" i="6"/>
  <c r="L68" i="6"/>
  <c r="L67" i="6"/>
  <c r="M67" i="6"/>
  <c r="K67" i="6"/>
  <c r="K66" i="6"/>
  <c r="L66" i="6"/>
  <c r="J66" i="6"/>
  <c r="J65" i="6"/>
  <c r="K65" i="6"/>
  <c r="I65" i="6"/>
  <c r="I64" i="6"/>
  <c r="J64" i="6"/>
  <c r="H64" i="6"/>
  <c r="U22" i="9"/>
  <c r="U21" i="9"/>
  <c r="U41" i="8"/>
  <c r="U33" i="8"/>
  <c r="U25" i="8"/>
  <c r="U17" i="8"/>
  <c r="U32" i="8"/>
  <c r="U16" i="8"/>
  <c r="U20" i="8"/>
  <c r="U35" i="8"/>
  <c r="U34" i="8"/>
  <c r="U40" i="8"/>
  <c r="U24" i="8"/>
  <c r="U28" i="8"/>
  <c r="U27" i="8"/>
  <c r="U11" i="8"/>
  <c r="U26" i="8"/>
  <c r="U39" i="8"/>
  <c r="U31" i="8"/>
  <c r="U23" i="8"/>
  <c r="U15" i="8"/>
  <c r="U29" i="8"/>
  <c r="U13" i="8"/>
  <c r="U38" i="8"/>
  <c r="U30" i="8"/>
  <c r="U22" i="8"/>
  <c r="U14" i="8"/>
  <c r="U37" i="8"/>
  <c r="U21" i="8"/>
  <c r="U36" i="8"/>
  <c r="U12" i="8"/>
  <c r="U19" i="8"/>
  <c r="U18" i="8"/>
  <c r="Y8" i="10" l="1"/>
  <c r="Z8" i="10" s="1"/>
  <c r="X6" i="10"/>
  <c r="U6" i="10" s="1"/>
  <c r="Y1" i="10"/>
  <c r="Z1" i="10"/>
  <c r="X7" i="9"/>
  <c r="Y6" i="9" s="1"/>
  <c r="Y7" i="9" s="1"/>
  <c r="U6" i="9"/>
  <c r="X4" i="9"/>
  <c r="Y8" i="9"/>
  <c r="Y1" i="9"/>
  <c r="Z1" i="9"/>
  <c r="AA1" i="9" s="1"/>
  <c r="Z8" i="9"/>
  <c r="Y8" i="8"/>
  <c r="Z8" i="8" s="1"/>
  <c r="AA8" i="8" s="1"/>
  <c r="X7" i="8"/>
  <c r="Y6" i="8" s="1"/>
  <c r="Y7" i="8" s="1"/>
  <c r="Y1" i="8"/>
  <c r="P69" i="5"/>
  <c r="B75" i="5"/>
  <c r="B74" i="5"/>
  <c r="M73" i="5"/>
  <c r="H73" i="5"/>
  <c r="B73" i="5"/>
  <c r="M72" i="5"/>
  <c r="H72" i="5"/>
  <c r="B72" i="5"/>
  <c r="M71" i="5"/>
  <c r="H71" i="5"/>
  <c r="B71" i="5"/>
  <c r="H70" i="5"/>
  <c r="B70" i="5"/>
  <c r="P70" i="5"/>
  <c r="H69" i="5"/>
  <c r="B69" i="5"/>
  <c r="H68" i="5"/>
  <c r="B68" i="5"/>
  <c r="B67" i="5"/>
  <c r="B66" i="5"/>
  <c r="M65" i="5"/>
  <c r="B65" i="5"/>
  <c r="B64" i="5"/>
  <c r="H63" i="5"/>
  <c r="B63" i="5"/>
  <c r="M62" i="5"/>
  <c r="H62" i="5"/>
  <c r="B62" i="5"/>
  <c r="H61" i="5"/>
  <c r="B61" i="5"/>
  <c r="B60" i="5"/>
  <c r="B59" i="5"/>
  <c r="H58" i="5"/>
  <c r="B58" i="5"/>
  <c r="M57" i="5"/>
  <c r="H57" i="5"/>
  <c r="B57" i="5"/>
  <c r="H56" i="5"/>
  <c r="B56" i="5"/>
  <c r="B55" i="5"/>
  <c r="B54" i="5"/>
  <c r="M45" i="5"/>
  <c r="M46" i="5"/>
  <c r="M44" i="5"/>
  <c r="H46" i="5"/>
  <c r="H45" i="5"/>
  <c r="H44" i="5"/>
  <c r="H43" i="5"/>
  <c r="H42" i="5"/>
  <c r="H41" i="5"/>
  <c r="P41" i="5"/>
  <c r="P42" i="5" s="1"/>
  <c r="P43" i="5" s="1"/>
  <c r="B44" i="5"/>
  <c r="B43" i="5"/>
  <c r="B42" i="5"/>
  <c r="B41" i="5"/>
  <c r="B40" i="5"/>
  <c r="AA8" i="10" l="1"/>
  <c r="AB8" i="10"/>
  <c r="X7" i="10"/>
  <c r="Y6" i="10" s="1"/>
  <c r="Y7" i="10" s="1"/>
  <c r="AA1" i="10"/>
  <c r="Y4" i="9"/>
  <c r="Z6" i="9"/>
  <c r="Z4" i="9" s="1"/>
  <c r="AB1" i="9"/>
  <c r="AC1" i="9" s="1"/>
  <c r="AD1" i="9" s="1"/>
  <c r="AA8" i="9"/>
  <c r="Z6" i="8"/>
  <c r="Z7" i="8"/>
  <c r="AA6" i="8" s="1"/>
  <c r="AB8" i="8"/>
  <c r="Z1" i="8"/>
  <c r="AB2" i="5"/>
  <c r="M38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52" i="5"/>
  <c r="B48" i="5"/>
  <c r="B47" i="5"/>
  <c r="B46" i="5"/>
  <c r="B45" i="5"/>
  <c r="H36" i="5"/>
  <c r="B36" i="5"/>
  <c r="M35" i="5"/>
  <c r="H35" i="5"/>
  <c r="B35" i="5"/>
  <c r="H34" i="5"/>
  <c r="B34" i="5"/>
  <c r="B33" i="5"/>
  <c r="M30" i="5"/>
  <c r="H31" i="5"/>
  <c r="H30" i="5"/>
  <c r="H29" i="5"/>
  <c r="B31" i="5"/>
  <c r="B30" i="5"/>
  <c r="B29" i="5"/>
  <c r="AC8" i="10" l="1"/>
  <c r="AD8" i="10" s="1"/>
  <c r="AB1" i="10"/>
  <c r="Z6" i="10"/>
  <c r="Z7" i="10" s="1"/>
  <c r="AE1" i="9"/>
  <c r="Z7" i="9"/>
  <c r="AA6" i="9" s="1"/>
  <c r="AA4" i="9" s="1"/>
  <c r="AB8" i="9"/>
  <c r="AC8" i="9" s="1"/>
  <c r="AF1" i="9"/>
  <c r="AA7" i="8"/>
  <c r="AB6" i="8" s="1"/>
  <c r="AB7" i="8" s="1"/>
  <c r="AC8" i="8"/>
  <c r="AD8" i="8" s="1"/>
  <c r="AE8" i="8" s="1"/>
  <c r="AA1" i="8"/>
  <c r="H24" i="5"/>
  <c r="H23" i="5"/>
  <c r="H22" i="5"/>
  <c r="M21" i="5"/>
  <c r="M15" i="5"/>
  <c r="I19" i="5"/>
  <c r="H19" i="5"/>
  <c r="H14" i="5"/>
  <c r="M14" i="5"/>
  <c r="I18" i="5"/>
  <c r="I17" i="5"/>
  <c r="H18" i="5"/>
  <c r="H17" i="5"/>
  <c r="H15" i="5"/>
  <c r="H16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B39" i="5"/>
  <c r="B38" i="5"/>
  <c r="B37" i="5"/>
  <c r="B32" i="5"/>
  <c r="B28" i="5"/>
  <c r="B27" i="5"/>
  <c r="B25" i="5"/>
  <c r="B24" i="5"/>
  <c r="B23" i="5"/>
  <c r="B22" i="5"/>
  <c r="B21" i="5"/>
  <c r="B20" i="5"/>
  <c r="B19" i="5"/>
  <c r="B18" i="5"/>
  <c r="B17" i="5"/>
  <c r="B15" i="5"/>
  <c r="B14" i="5"/>
  <c r="B16" i="5"/>
  <c r="B13" i="5"/>
  <c r="B12" i="5"/>
  <c r="B10" i="5"/>
  <c r="B9" i="5"/>
  <c r="X8" i="5"/>
  <c r="X6" i="5" s="1"/>
  <c r="U6" i="5" s="1"/>
  <c r="H8" i="5"/>
  <c r="B8" i="5"/>
  <c r="I7" i="5"/>
  <c r="H7" i="5" s="1"/>
  <c r="B7" i="5"/>
  <c r="I6" i="5"/>
  <c r="H6" i="5" s="1"/>
  <c r="B6" i="5"/>
  <c r="AD2" i="5"/>
  <c r="AC2" i="5"/>
  <c r="AA2" i="5"/>
  <c r="Z2" i="5"/>
  <c r="Y2" i="5"/>
  <c r="X2" i="5"/>
  <c r="X1" i="5"/>
  <c r="Y1" i="5" s="1"/>
  <c r="Z1" i="5" s="1"/>
  <c r="AE8" i="10" l="1"/>
  <c r="AF8" i="10"/>
  <c r="AG8" i="10" s="1"/>
  <c r="AA6" i="10"/>
  <c r="AA7" i="10" s="1"/>
  <c r="AC1" i="10"/>
  <c r="AA7" i="9"/>
  <c r="AB6" i="9" s="1"/>
  <c r="AB4" i="9" s="1"/>
  <c r="AG1" i="9"/>
  <c r="AD8" i="9"/>
  <c r="AC6" i="8"/>
  <c r="AC7" i="8" s="1"/>
  <c r="AF8" i="8"/>
  <c r="AB1" i="8"/>
  <c r="X7" i="5"/>
  <c r="X4" i="5" s="1"/>
  <c r="Y8" i="5"/>
  <c r="AA1" i="5"/>
  <c r="N6" i="4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AH8" i="10" l="1"/>
  <c r="AI8" i="10"/>
  <c r="AJ8" i="10" s="1"/>
  <c r="AB6" i="10"/>
  <c r="AB7" i="10" s="1"/>
  <c r="AD1" i="10"/>
  <c r="AE1" i="10"/>
  <c r="AB7" i="9"/>
  <c r="AH1" i="9"/>
  <c r="AE8" i="9"/>
  <c r="AD6" i="8"/>
  <c r="AG8" i="8"/>
  <c r="AH8" i="8" s="1"/>
  <c r="AI8" i="8" s="1"/>
  <c r="AC1" i="8"/>
  <c r="X33" i="5"/>
  <c r="X60" i="5"/>
  <c r="X40" i="5"/>
  <c r="X55" i="5"/>
  <c r="X67" i="5"/>
  <c r="X28" i="5"/>
  <c r="X16" i="5"/>
  <c r="X13" i="5" s="1"/>
  <c r="X21" i="5" s="1"/>
  <c r="Y6" i="5"/>
  <c r="AB1" i="5"/>
  <c r="Z8" i="5"/>
  <c r="AA8" i="5" s="1"/>
  <c r="N19" i="4"/>
  <c r="AK8" i="10" l="1"/>
  <c r="AL8" i="10" s="1"/>
  <c r="AM8" i="10" s="1"/>
  <c r="AC6" i="10"/>
  <c r="AC7" i="10" s="1"/>
  <c r="AF1" i="10"/>
  <c r="AG1" i="10"/>
  <c r="AI1" i="9"/>
  <c r="AF8" i="9"/>
  <c r="AC6" i="9"/>
  <c r="AD1" i="8"/>
  <c r="AJ8" i="8"/>
  <c r="AD7" i="8"/>
  <c r="AC1" i="5"/>
  <c r="Y7" i="5"/>
  <c r="Z6" i="5" s="1"/>
  <c r="AB8" i="5"/>
  <c r="N20" i="4"/>
  <c r="O6" i="4"/>
  <c r="N1" i="4"/>
  <c r="N2" i="4" s="1"/>
  <c r="J7" i="4"/>
  <c r="J8" i="4" s="1"/>
  <c r="J6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5" i="4"/>
  <c r="I1" i="4"/>
  <c r="I2" i="4" s="1"/>
  <c r="AH1" i="10" l="1"/>
  <c r="AN8" i="10"/>
  <c r="AD6" i="10"/>
  <c r="AD7" i="10" s="1"/>
  <c r="AG8" i="9"/>
  <c r="AC7" i="9"/>
  <c r="AC4" i="9"/>
  <c r="AJ1" i="9"/>
  <c r="AK1" i="9" s="1"/>
  <c r="AE1" i="8"/>
  <c r="AE6" i="8"/>
  <c r="AK8" i="8"/>
  <c r="AD1" i="5"/>
  <c r="AE1" i="5"/>
  <c r="AF1" i="5" s="1"/>
  <c r="Y4" i="5"/>
  <c r="AC8" i="5"/>
  <c r="Z7" i="5"/>
  <c r="AA6" i="5" s="1"/>
  <c r="AD8" i="5"/>
  <c r="J9" i="4"/>
  <c r="I5" i="4" s="1"/>
  <c r="O7" i="4"/>
  <c r="N21" i="4"/>
  <c r="O8" i="4"/>
  <c r="AI1" i="10" l="1"/>
  <c r="AE6" i="10"/>
  <c r="AE7" i="10" s="1"/>
  <c r="AO8" i="10"/>
  <c r="AD6" i="9"/>
  <c r="AH8" i="9"/>
  <c r="AL1" i="9"/>
  <c r="AL8" i="8"/>
  <c r="AE7" i="8"/>
  <c r="AF1" i="8"/>
  <c r="AG1" i="8" s="1"/>
  <c r="Y40" i="5"/>
  <c r="Y55" i="5"/>
  <c r="Y60" i="5"/>
  <c r="Y67" i="5"/>
  <c r="Y33" i="5"/>
  <c r="Y28" i="5"/>
  <c r="Y16" i="5"/>
  <c r="AG1" i="5"/>
  <c r="Z4" i="5"/>
  <c r="AE8" i="5"/>
  <c r="AA7" i="5"/>
  <c r="AA4" i="5" s="1"/>
  <c r="K9" i="4"/>
  <c r="K7" i="4"/>
  <c r="K8" i="4"/>
  <c r="K6" i="4"/>
  <c r="O9" i="4"/>
  <c r="N22" i="4"/>
  <c r="AJ1" i="10" l="1"/>
  <c r="AP8" i="10"/>
  <c r="AF6" i="10"/>
  <c r="AF7" i="10" s="1"/>
  <c r="AD4" i="9"/>
  <c r="AD7" i="9"/>
  <c r="AM1" i="9"/>
  <c r="AI8" i="9"/>
  <c r="Y13" i="5"/>
  <c r="Y21" i="5" s="1"/>
  <c r="AH1" i="8"/>
  <c r="AF6" i="8"/>
  <c r="AM8" i="8"/>
  <c r="AA55" i="5"/>
  <c r="AA60" i="5"/>
  <c r="AA40" i="5"/>
  <c r="AA67" i="5"/>
  <c r="Z55" i="5"/>
  <c r="Z60" i="5"/>
  <c r="Z40" i="5"/>
  <c r="Z67" i="5"/>
  <c r="Z33" i="5"/>
  <c r="Z28" i="5"/>
  <c r="Z16" i="5"/>
  <c r="Z13" i="5" s="1"/>
  <c r="Z21" i="5" s="1"/>
  <c r="AA33" i="5"/>
  <c r="AA28" i="5"/>
  <c r="AA16" i="5"/>
  <c r="AA13" i="5" s="1"/>
  <c r="AA21" i="5" s="1"/>
  <c r="AH1" i="5"/>
  <c r="AF8" i="5"/>
  <c r="AB6" i="5"/>
  <c r="O10" i="4"/>
  <c r="O11" i="4" s="1"/>
  <c r="O13" i="4"/>
  <c r="O12" i="4"/>
  <c r="N23" i="4"/>
  <c r="AK1" i="10" l="1"/>
  <c r="AG6" i="10"/>
  <c r="AG7" i="10" s="1"/>
  <c r="AQ8" i="10"/>
  <c r="AN1" i="9"/>
  <c r="AO1" i="9" s="1"/>
  <c r="AP1" i="9" s="1"/>
  <c r="AQ1" i="9" s="1"/>
  <c r="AR1" i="9" s="1"/>
  <c r="AS1" i="9" s="1"/>
  <c r="AT1" i="9" s="1"/>
  <c r="AU1" i="9" s="1"/>
  <c r="AV1" i="9" s="1"/>
  <c r="AW1" i="9" s="1"/>
  <c r="AX1" i="9" s="1"/>
  <c r="AY1" i="9" s="1"/>
  <c r="AZ1" i="9" s="1"/>
  <c r="BA1" i="9" s="1"/>
  <c r="BB1" i="9" s="1"/>
  <c r="BC1" i="9" s="1"/>
  <c r="BD1" i="9" s="1"/>
  <c r="BE1" i="9" s="1"/>
  <c r="BF1" i="9" s="1"/>
  <c r="BG1" i="9" s="1"/>
  <c r="BH1" i="9" s="1"/>
  <c r="BI1" i="9" s="1"/>
  <c r="BJ1" i="9" s="1"/>
  <c r="BK1" i="9" s="1"/>
  <c r="BL1" i="9" s="1"/>
  <c r="BM1" i="9" s="1"/>
  <c r="BN1" i="9" s="1"/>
  <c r="BO1" i="9" s="1"/>
  <c r="BP1" i="9" s="1"/>
  <c r="BQ1" i="9" s="1"/>
  <c r="BR1" i="9" s="1"/>
  <c r="BS1" i="9" s="1"/>
  <c r="BT1" i="9" s="1"/>
  <c r="BU1" i="9" s="1"/>
  <c r="BV1" i="9" s="1"/>
  <c r="BW1" i="9" s="1"/>
  <c r="BX1" i="9" s="1"/>
  <c r="BY1" i="9" s="1"/>
  <c r="BZ1" i="9" s="1"/>
  <c r="CA1" i="9" s="1"/>
  <c r="CB1" i="9" s="1"/>
  <c r="CC1" i="9" s="1"/>
  <c r="CD1" i="9" s="1"/>
  <c r="CE1" i="9" s="1"/>
  <c r="CF1" i="9" s="1"/>
  <c r="AE6" i="9"/>
  <c r="AJ8" i="9"/>
  <c r="AN8" i="8"/>
  <c r="AI1" i="8"/>
  <c r="AF7" i="8"/>
  <c r="AI1" i="5"/>
  <c r="AG8" i="5"/>
  <c r="AB7" i="5"/>
  <c r="AC6" i="5" s="1"/>
  <c r="O14" i="4"/>
  <c r="N24" i="4"/>
  <c r="AL1" i="10" l="1"/>
  <c r="AR8" i="10"/>
  <c r="AH6" i="10"/>
  <c r="AH7" i="10" s="1"/>
  <c r="AE7" i="9"/>
  <c r="AE4" i="9"/>
  <c r="AK8" i="9"/>
  <c r="AJ1" i="8"/>
  <c r="AO8" i="8"/>
  <c r="AG6" i="8"/>
  <c r="AJ1" i="5"/>
  <c r="AB4" i="5"/>
  <c r="AH8" i="5"/>
  <c r="AI8" i="5" s="1"/>
  <c r="AC7" i="5"/>
  <c r="AC4" i="5" s="1"/>
  <c r="O15" i="4"/>
  <c r="N25" i="4"/>
  <c r="AM1" i="10" l="1"/>
  <c r="AN1" i="10" s="1"/>
  <c r="AI6" i="10"/>
  <c r="AI7" i="10" s="1"/>
  <c r="AS8" i="10"/>
  <c r="AL8" i="9"/>
  <c r="AF6" i="9"/>
  <c r="AP8" i="8"/>
  <c r="AK1" i="8"/>
  <c r="AG7" i="8"/>
  <c r="AC55" i="5"/>
  <c r="AC60" i="5"/>
  <c r="AC40" i="5"/>
  <c r="AC67" i="5"/>
  <c r="AB55" i="5"/>
  <c r="AB60" i="5"/>
  <c r="AB40" i="5"/>
  <c r="AB67" i="5"/>
  <c r="AB33" i="5"/>
  <c r="AB28" i="5"/>
  <c r="AB16" i="5"/>
  <c r="AB13" i="5" s="1"/>
  <c r="AB21" i="5" s="1"/>
  <c r="AC28" i="5"/>
  <c r="AC33" i="5"/>
  <c r="AC16" i="5"/>
  <c r="AC13" i="5" s="1"/>
  <c r="AC21" i="5" s="1"/>
  <c r="AK1" i="5"/>
  <c r="AJ8" i="5"/>
  <c r="AD6" i="5"/>
  <c r="O16" i="4"/>
  <c r="N26" i="4"/>
  <c r="AO1" i="10" l="1"/>
  <c r="AT8" i="10"/>
  <c r="AJ6" i="10"/>
  <c r="AJ7" i="10" s="1"/>
  <c r="AF7" i="9"/>
  <c r="AF4" i="9"/>
  <c r="AM8" i="9"/>
  <c r="AL1" i="8"/>
  <c r="AQ8" i="8"/>
  <c r="AH6" i="8"/>
  <c r="AL1" i="5"/>
  <c r="AK8" i="5"/>
  <c r="AD7" i="5"/>
  <c r="AE6" i="5" s="1"/>
  <c r="O17" i="4"/>
  <c r="N27" i="4"/>
  <c r="N28" i="4" s="1"/>
  <c r="AP1" i="10" l="1"/>
  <c r="AU8" i="10"/>
  <c r="AK6" i="10"/>
  <c r="AK7" i="10" s="1"/>
  <c r="AN8" i="9"/>
  <c r="AG6" i="9"/>
  <c r="AH7" i="8"/>
  <c r="AR8" i="8"/>
  <c r="AM1" i="8"/>
  <c r="AM1" i="5"/>
  <c r="AD4" i="5"/>
  <c r="AE7" i="5"/>
  <c r="AF6" i="5" s="1"/>
  <c r="AL8" i="5"/>
  <c r="O18" i="4"/>
  <c r="O19" i="4" s="1"/>
  <c r="O20" i="4" s="1"/>
  <c r="O21" i="4" s="1"/>
  <c r="N29" i="4"/>
  <c r="AQ1" i="10" l="1"/>
  <c r="AL6" i="10"/>
  <c r="AL7" i="10" s="1"/>
  <c r="AV8" i="10"/>
  <c r="AG4" i="9"/>
  <c r="AG7" i="9"/>
  <c r="AO8" i="9"/>
  <c r="AS8" i="8"/>
  <c r="AN1" i="8"/>
  <c r="AI6" i="8"/>
  <c r="AN1" i="5"/>
  <c r="AD60" i="5"/>
  <c r="AD40" i="5"/>
  <c r="AD55" i="5"/>
  <c r="AD67" i="5"/>
  <c r="AD28" i="5"/>
  <c r="AD33" i="5"/>
  <c r="AD16" i="5"/>
  <c r="AD13" i="5" s="1"/>
  <c r="AD21" i="5" s="1"/>
  <c r="AE4" i="5"/>
  <c r="AF7" i="5"/>
  <c r="AG6" i="5" s="1"/>
  <c r="AM8" i="5"/>
  <c r="O22" i="4"/>
  <c r="O23" i="4" s="1"/>
  <c r="AR1" i="10" l="1"/>
  <c r="AW8" i="10"/>
  <c r="AM6" i="10"/>
  <c r="AM7" i="10" s="1"/>
  <c r="AH6" i="9"/>
  <c r="AP8" i="9"/>
  <c r="AT8" i="8"/>
  <c r="AO1" i="8"/>
  <c r="AI7" i="8"/>
  <c r="AE60" i="5"/>
  <c r="AE40" i="5"/>
  <c r="AE55" i="5"/>
  <c r="AE67" i="5"/>
  <c r="AO1" i="5"/>
  <c r="AP1" i="5" s="1"/>
  <c r="AQ1" i="5" s="1"/>
  <c r="AR1" i="5" s="1"/>
  <c r="AS1" i="5" s="1"/>
  <c r="AT1" i="5" s="1"/>
  <c r="AU1" i="5" s="1"/>
  <c r="AV1" i="5" s="1"/>
  <c r="AW1" i="5" s="1"/>
  <c r="AX1" i="5" s="1"/>
  <c r="AY1" i="5" s="1"/>
  <c r="AZ1" i="5" s="1"/>
  <c r="BA1" i="5" s="1"/>
  <c r="BB1" i="5" s="1"/>
  <c r="BC1" i="5" s="1"/>
  <c r="BD1" i="5" s="1"/>
  <c r="BE1" i="5" s="1"/>
  <c r="BF1" i="5" s="1"/>
  <c r="BG1" i="5" s="1"/>
  <c r="BH1" i="5" s="1"/>
  <c r="BI1" i="5" s="1"/>
  <c r="BJ1" i="5" s="1"/>
  <c r="BK1" i="5" s="1"/>
  <c r="BL1" i="5" s="1"/>
  <c r="BM1" i="5" s="1"/>
  <c r="BN1" i="5" s="1"/>
  <c r="BO1" i="5" s="1"/>
  <c r="BP1" i="5" s="1"/>
  <c r="BQ1" i="5" s="1"/>
  <c r="BR1" i="5" s="1"/>
  <c r="BS1" i="5" s="1"/>
  <c r="BT1" i="5" s="1"/>
  <c r="BU1" i="5" s="1"/>
  <c r="BV1" i="5" s="1"/>
  <c r="BW1" i="5" s="1"/>
  <c r="BX1" i="5" s="1"/>
  <c r="BY1" i="5" s="1"/>
  <c r="BZ1" i="5" s="1"/>
  <c r="CA1" i="5" s="1"/>
  <c r="CB1" i="5" s="1"/>
  <c r="CC1" i="5" s="1"/>
  <c r="CD1" i="5" s="1"/>
  <c r="CE1" i="5" s="1"/>
  <c r="CF1" i="5" s="1"/>
  <c r="AE28" i="5"/>
  <c r="AE33" i="5"/>
  <c r="AE16" i="5"/>
  <c r="AE13" i="5" s="1"/>
  <c r="AE21" i="5" s="1"/>
  <c r="AF4" i="5"/>
  <c r="AN8" i="5"/>
  <c r="AG7" i="5"/>
  <c r="AH6" i="5" s="1"/>
  <c r="O24" i="4"/>
  <c r="AS1" i="10" l="1"/>
  <c r="AN6" i="10"/>
  <c r="AN7" i="10" s="1"/>
  <c r="AX8" i="10"/>
  <c r="AQ8" i="9"/>
  <c r="AH4" i="9"/>
  <c r="AH7" i="9"/>
  <c r="AP1" i="8"/>
  <c r="AU8" i="8"/>
  <c r="AJ6" i="8"/>
  <c r="AF40" i="5"/>
  <c r="AF55" i="5"/>
  <c r="AF60" i="5"/>
  <c r="AF67" i="5"/>
  <c r="AF33" i="5"/>
  <c r="AF28" i="5"/>
  <c r="AF16" i="5"/>
  <c r="AF13" i="5" s="1"/>
  <c r="AF21" i="5" s="1"/>
  <c r="AG4" i="5"/>
  <c r="AO8" i="5"/>
  <c r="AP8" i="5" s="1"/>
  <c r="AH7" i="5"/>
  <c r="AI6" i="5" s="1"/>
  <c r="O25" i="4"/>
  <c r="AT1" i="10" l="1"/>
  <c r="AY8" i="10"/>
  <c r="AO6" i="10"/>
  <c r="AO7" i="10" s="1"/>
  <c r="AI6" i="9"/>
  <c r="AR8" i="9"/>
  <c r="AJ7" i="8"/>
  <c r="AV8" i="8"/>
  <c r="AQ1" i="8"/>
  <c r="AG60" i="5"/>
  <c r="AG40" i="5"/>
  <c r="AG55" i="5"/>
  <c r="AG67" i="5"/>
  <c r="AG33" i="5"/>
  <c r="AG28" i="5"/>
  <c r="AG16" i="5"/>
  <c r="AG13" i="5" s="1"/>
  <c r="AG21" i="5" s="1"/>
  <c r="AH4" i="5"/>
  <c r="AI7" i="5"/>
  <c r="AJ6" i="5" s="1"/>
  <c r="AQ8" i="5"/>
  <c r="AR8" i="5" s="1"/>
  <c r="O26" i="4"/>
  <c r="AU1" i="10" l="1"/>
  <c r="AZ8" i="10"/>
  <c r="AP6" i="10"/>
  <c r="AP7" i="10" s="1"/>
  <c r="AS8" i="9"/>
  <c r="AI7" i="9"/>
  <c r="AI4" i="9"/>
  <c r="AW8" i="8"/>
  <c r="AR1" i="8"/>
  <c r="AK6" i="8"/>
  <c r="AH55" i="5"/>
  <c r="AH60" i="5"/>
  <c r="AH40" i="5"/>
  <c r="AH67" i="5"/>
  <c r="AH33" i="5"/>
  <c r="AH28" i="5"/>
  <c r="AH16" i="5"/>
  <c r="AH13" i="5" s="1"/>
  <c r="AH21" i="5" s="1"/>
  <c r="AI4" i="5"/>
  <c r="AS8" i="5"/>
  <c r="AT8" i="5" s="1"/>
  <c r="AJ7" i="5"/>
  <c r="AK6" i="5" s="1"/>
  <c r="O27" i="4"/>
  <c r="AV1" i="10" l="1"/>
  <c r="AQ6" i="10"/>
  <c r="AQ7" i="10" s="1"/>
  <c r="BA8" i="10"/>
  <c r="AT8" i="9"/>
  <c r="AJ6" i="9"/>
  <c r="AS1" i="8"/>
  <c r="AX8" i="8"/>
  <c r="AK7" i="8"/>
  <c r="AI55" i="5"/>
  <c r="AI40" i="5"/>
  <c r="AI60" i="5"/>
  <c r="AI67" i="5"/>
  <c r="AI33" i="5"/>
  <c r="AI28" i="5"/>
  <c r="AI16" i="5"/>
  <c r="AI13" i="5" s="1"/>
  <c r="AI21" i="5" s="1"/>
  <c r="AJ4" i="5"/>
  <c r="AK7" i="5"/>
  <c r="AL6" i="5" s="1"/>
  <c r="AU8" i="5"/>
  <c r="AV8" i="5" s="1"/>
  <c r="AW8" i="5" s="1"/>
  <c r="O28" i="4"/>
  <c r="AW1" i="10" l="1"/>
  <c r="BB8" i="10"/>
  <c r="AR6" i="10"/>
  <c r="AR7" i="10" s="1"/>
  <c r="AJ4" i="9"/>
  <c r="AJ7" i="9"/>
  <c r="AU8" i="9"/>
  <c r="AY8" i="8"/>
  <c r="AL6" i="8"/>
  <c r="AT1" i="8"/>
  <c r="AJ55" i="5"/>
  <c r="AJ60" i="5"/>
  <c r="AJ40" i="5"/>
  <c r="AJ67" i="5"/>
  <c r="AJ28" i="5"/>
  <c r="AJ33" i="5"/>
  <c r="AJ16" i="5"/>
  <c r="AJ13" i="5" s="1"/>
  <c r="AJ21" i="5" s="1"/>
  <c r="AK4" i="5"/>
  <c r="AL7" i="5"/>
  <c r="AM6" i="5" s="1"/>
  <c r="AX8" i="5"/>
  <c r="O29" i="4"/>
  <c r="AX1" i="10" l="1"/>
  <c r="AS6" i="10"/>
  <c r="AS7" i="10" s="1"/>
  <c r="BC8" i="10"/>
  <c r="AK6" i="9"/>
  <c r="AV8" i="9"/>
  <c r="AU1" i="8"/>
  <c r="AL7" i="8"/>
  <c r="AZ8" i="8"/>
  <c r="AK55" i="5"/>
  <c r="AK60" i="5"/>
  <c r="AK40" i="5"/>
  <c r="AK67" i="5"/>
  <c r="AK33" i="5"/>
  <c r="AK28" i="5"/>
  <c r="AK16" i="5"/>
  <c r="AK13" i="5" s="1"/>
  <c r="AK21" i="5" s="1"/>
  <c r="AL4" i="5"/>
  <c r="AM7" i="5"/>
  <c r="AN6" i="5" s="1"/>
  <c r="AM4" i="5"/>
  <c r="AY8" i="5"/>
  <c r="P29" i="4"/>
  <c r="N5" i="4"/>
  <c r="AY1" i="10" l="1"/>
  <c r="BD8" i="10"/>
  <c r="AT6" i="10"/>
  <c r="AT7" i="10" s="1"/>
  <c r="AW8" i="9"/>
  <c r="AK4" i="9"/>
  <c r="AK7" i="9"/>
  <c r="AM6" i="8"/>
  <c r="BA8" i="8"/>
  <c r="AV1" i="8"/>
  <c r="AL60" i="5"/>
  <c r="AL40" i="5"/>
  <c r="AL55" i="5"/>
  <c r="AL67" i="5"/>
  <c r="AM60" i="5"/>
  <c r="AM40" i="5"/>
  <c r="AM55" i="5"/>
  <c r="AM67" i="5"/>
  <c r="AM28" i="5"/>
  <c r="AM33" i="5"/>
  <c r="AM16" i="5"/>
  <c r="AM13" i="5" s="1"/>
  <c r="AM21" i="5" s="1"/>
  <c r="AL28" i="5"/>
  <c r="AL33" i="5"/>
  <c r="AL16" i="5"/>
  <c r="AL13" i="5" s="1"/>
  <c r="AL21" i="5" s="1"/>
  <c r="AN7" i="5"/>
  <c r="AO6" i="5" s="1"/>
  <c r="AZ8" i="5"/>
  <c r="P13" i="4"/>
  <c r="P9" i="4"/>
  <c r="P10" i="4"/>
  <c r="P11" i="4"/>
  <c r="P12" i="4"/>
  <c r="P14" i="4"/>
  <c r="P7" i="4"/>
  <c r="P17" i="4"/>
  <c r="P15" i="4"/>
  <c r="P6" i="4"/>
  <c r="P8" i="4"/>
  <c r="P20" i="4"/>
  <c r="P16" i="4"/>
  <c r="P22" i="4"/>
  <c r="P21" i="4"/>
  <c r="P19" i="4"/>
  <c r="P18" i="4"/>
  <c r="P23" i="4"/>
  <c r="P24" i="4"/>
  <c r="P25" i="4"/>
  <c r="P26" i="4"/>
  <c r="P27" i="4"/>
  <c r="P28" i="4"/>
  <c r="AZ1" i="10" l="1"/>
  <c r="AU6" i="10"/>
  <c r="AU7" i="10" s="1"/>
  <c r="BE8" i="10"/>
  <c r="AL6" i="9"/>
  <c r="AX8" i="9"/>
  <c r="AW1" i="8"/>
  <c r="BB8" i="8"/>
  <c r="AM7" i="8"/>
  <c r="AN4" i="5"/>
  <c r="AO7" i="5"/>
  <c r="AP6" i="5" s="1"/>
  <c r="BA8" i="5"/>
  <c r="BA1" i="10" l="1"/>
  <c r="BF8" i="10"/>
  <c r="AV6" i="10"/>
  <c r="AV7" i="10" s="1"/>
  <c r="AY8" i="9"/>
  <c r="AL4" i="9"/>
  <c r="AL7" i="9"/>
  <c r="AN6" i="8"/>
  <c r="BC8" i="8"/>
  <c r="AX1" i="8"/>
  <c r="AN40" i="5"/>
  <c r="AN55" i="5"/>
  <c r="AN60" i="5"/>
  <c r="AN67" i="5"/>
  <c r="AN28" i="5"/>
  <c r="AN33" i="5"/>
  <c r="AN16" i="5"/>
  <c r="AN13" i="5" s="1"/>
  <c r="AN21" i="5" s="1"/>
  <c r="AO4" i="5"/>
  <c r="AP7" i="5"/>
  <c r="AQ6" i="5" s="1"/>
  <c r="BB8" i="5"/>
  <c r="BB1" i="10" l="1"/>
  <c r="AW6" i="10"/>
  <c r="AW7" i="10" s="1"/>
  <c r="BG8" i="10"/>
  <c r="AM6" i="9"/>
  <c r="AZ8" i="9"/>
  <c r="AY1" i="8"/>
  <c r="BD8" i="8"/>
  <c r="AN7" i="8"/>
  <c r="AO60" i="5"/>
  <c r="AO55" i="5"/>
  <c r="AO40" i="5"/>
  <c r="AO67" i="5"/>
  <c r="AO33" i="5"/>
  <c r="AO28" i="5"/>
  <c r="AO16" i="5"/>
  <c r="AO13" i="5" s="1"/>
  <c r="AO21" i="5" s="1"/>
  <c r="AP4" i="5"/>
  <c r="AQ7" i="5"/>
  <c r="AR6" i="5" s="1"/>
  <c r="BC8" i="5"/>
  <c r="BC1" i="10" l="1"/>
  <c r="BH8" i="10"/>
  <c r="AX6" i="10"/>
  <c r="AX7" i="10" s="1"/>
  <c r="BA8" i="9"/>
  <c r="AM7" i="9"/>
  <c r="AM4" i="9"/>
  <c r="BE8" i="8"/>
  <c r="AO6" i="8"/>
  <c r="AZ1" i="8"/>
  <c r="AP40" i="5"/>
  <c r="AP55" i="5"/>
  <c r="AP60" i="5"/>
  <c r="AP67" i="5"/>
  <c r="AP33" i="5"/>
  <c r="AP28" i="5"/>
  <c r="AP16" i="5"/>
  <c r="AP13" i="5" s="1"/>
  <c r="AP21" i="5" s="1"/>
  <c r="AQ4" i="5"/>
  <c r="AR7" i="5"/>
  <c r="AS6" i="5" s="1"/>
  <c r="BD8" i="5"/>
  <c r="BD1" i="10" l="1"/>
  <c r="BI8" i="10"/>
  <c r="AY6" i="10"/>
  <c r="AY7" i="10" s="1"/>
  <c r="AN6" i="9"/>
  <c r="BB8" i="9"/>
  <c r="BA1" i="8"/>
  <c r="BF8" i="8"/>
  <c r="AO7" i="8"/>
  <c r="AQ40" i="5"/>
  <c r="AQ55" i="5"/>
  <c r="AQ60" i="5"/>
  <c r="AQ67" i="5"/>
  <c r="AQ33" i="5"/>
  <c r="AQ28" i="5"/>
  <c r="AQ16" i="5"/>
  <c r="AQ13" i="5" s="1"/>
  <c r="AQ21" i="5" s="1"/>
  <c r="AR4" i="5"/>
  <c r="AS7" i="5"/>
  <c r="AT6" i="5" s="1"/>
  <c r="BE8" i="5"/>
  <c r="BE1" i="10" l="1"/>
  <c r="AZ6" i="10"/>
  <c r="AZ7" i="10" s="1"/>
  <c r="BJ8" i="10"/>
  <c r="BC8" i="9"/>
  <c r="AN7" i="9"/>
  <c r="AN4" i="9"/>
  <c r="AP6" i="8"/>
  <c r="BG8" i="8"/>
  <c r="BB1" i="8"/>
  <c r="AR55" i="5"/>
  <c r="AR60" i="5"/>
  <c r="AR40" i="5"/>
  <c r="AR67" i="5"/>
  <c r="AR33" i="5"/>
  <c r="AR28" i="5"/>
  <c r="AR16" i="5"/>
  <c r="AR13" i="5" s="1"/>
  <c r="AR21" i="5" s="1"/>
  <c r="AS4" i="5"/>
  <c r="AT7" i="5"/>
  <c r="AU6" i="5" s="1"/>
  <c r="BF8" i="5"/>
  <c r="BF1" i="10" l="1"/>
  <c r="BK8" i="10"/>
  <c r="BA6" i="10"/>
  <c r="BA7" i="10" s="1"/>
  <c r="BD8" i="9"/>
  <c r="AO6" i="9"/>
  <c r="BC1" i="8"/>
  <c r="BH8" i="8"/>
  <c r="AP7" i="8"/>
  <c r="AS55" i="5"/>
  <c r="AS40" i="5"/>
  <c r="AS60" i="5"/>
  <c r="AS67" i="5"/>
  <c r="AS28" i="5"/>
  <c r="AS33" i="5"/>
  <c r="AS16" i="5"/>
  <c r="AS13" i="5" s="1"/>
  <c r="AS21" i="5" s="1"/>
  <c r="AT4" i="5"/>
  <c r="AU7" i="5"/>
  <c r="AV6" i="5" s="1"/>
  <c r="AV7" i="5" s="1"/>
  <c r="BG8" i="5"/>
  <c r="BG1" i="10" l="1"/>
  <c r="BH1" i="10" s="1"/>
  <c r="BL8" i="10"/>
  <c r="BB6" i="10"/>
  <c r="BB7" i="10" s="1"/>
  <c r="BE8" i="9"/>
  <c r="AO7" i="9"/>
  <c r="AO4" i="9"/>
  <c r="AQ6" i="8"/>
  <c r="BI8" i="8"/>
  <c r="BD1" i="8"/>
  <c r="AT60" i="5"/>
  <c r="AT40" i="5"/>
  <c r="AT55" i="5"/>
  <c r="AT67" i="5"/>
  <c r="AT28" i="5"/>
  <c r="AT33" i="5"/>
  <c r="AT16" i="5"/>
  <c r="AT13" i="5" s="1"/>
  <c r="AT21" i="5" s="1"/>
  <c r="AU4" i="5"/>
  <c r="AV4" i="5"/>
  <c r="BH8" i="5"/>
  <c r="AW6" i="5"/>
  <c r="BI1" i="10" l="1"/>
  <c r="BJ1" i="10" s="1"/>
  <c r="BK1" i="10" s="1"/>
  <c r="BM8" i="10"/>
  <c r="BC6" i="10"/>
  <c r="BC7" i="10" s="1"/>
  <c r="AP6" i="9"/>
  <c r="BF8" i="9"/>
  <c r="BE1" i="8"/>
  <c r="BJ8" i="8"/>
  <c r="AQ7" i="8"/>
  <c r="AU60" i="5"/>
  <c r="AU40" i="5"/>
  <c r="AU55" i="5"/>
  <c r="AU67" i="5"/>
  <c r="AV40" i="5"/>
  <c r="AV60" i="5"/>
  <c r="AV55" i="5"/>
  <c r="AV67" i="5"/>
  <c r="AU28" i="5"/>
  <c r="AU33" i="5"/>
  <c r="AU16" i="5"/>
  <c r="AU13" i="5" s="1"/>
  <c r="AU21" i="5" s="1"/>
  <c r="AV28" i="5"/>
  <c r="AV33" i="5"/>
  <c r="AV16" i="5"/>
  <c r="AV13" i="5" s="1"/>
  <c r="AV21" i="5" s="1"/>
  <c r="BI8" i="5"/>
  <c r="AW7" i="5"/>
  <c r="AW4" i="5" s="1"/>
  <c r="BL1" i="10" l="1"/>
  <c r="BN8" i="10"/>
  <c r="BD6" i="10"/>
  <c r="BD7" i="10" s="1"/>
  <c r="BG8" i="9"/>
  <c r="AP7" i="9"/>
  <c r="AP4" i="9"/>
  <c r="AR6" i="8"/>
  <c r="BK8" i="8"/>
  <c r="BF1" i="8"/>
  <c r="AW40" i="5"/>
  <c r="AW60" i="5"/>
  <c r="AW55" i="5"/>
  <c r="AW67" i="5"/>
  <c r="AW33" i="5"/>
  <c r="AW28" i="5"/>
  <c r="AW16" i="5"/>
  <c r="AW13" i="5" s="1"/>
  <c r="AW21" i="5" s="1"/>
  <c r="AX6" i="5"/>
  <c r="BJ8" i="5"/>
  <c r="BE6" i="10" l="1"/>
  <c r="BE7" i="10" s="1"/>
  <c r="BO8" i="10"/>
  <c r="BM1" i="10"/>
  <c r="AQ6" i="9"/>
  <c r="BH8" i="9"/>
  <c r="BG1" i="8"/>
  <c r="BL8" i="8"/>
  <c r="AR7" i="8"/>
  <c r="BK8" i="5"/>
  <c r="AX7" i="5"/>
  <c r="AX4" i="5" s="1"/>
  <c r="BP8" i="10" l="1"/>
  <c r="BN1" i="10"/>
  <c r="BF6" i="10"/>
  <c r="BF7" i="10" s="1"/>
  <c r="BI8" i="9"/>
  <c r="AQ7" i="9"/>
  <c r="AQ4" i="9"/>
  <c r="AS6" i="8"/>
  <c r="BM8" i="8"/>
  <c r="BH1" i="8"/>
  <c r="AX60" i="5"/>
  <c r="AX40" i="5"/>
  <c r="AX55" i="5"/>
  <c r="AX67" i="5"/>
  <c r="AX33" i="5"/>
  <c r="AX28" i="5"/>
  <c r="AX16" i="5"/>
  <c r="AX13" i="5" s="1"/>
  <c r="AX21" i="5" s="1"/>
  <c r="AY6" i="5"/>
  <c r="BL8" i="5"/>
  <c r="BQ8" i="10" l="1"/>
  <c r="BG6" i="10"/>
  <c r="BG7" i="10" s="1"/>
  <c r="BO1" i="10"/>
  <c r="BJ8" i="9"/>
  <c r="AR6" i="9"/>
  <c r="BN8" i="8"/>
  <c r="BI1" i="8"/>
  <c r="AS7" i="8"/>
  <c r="BM8" i="5"/>
  <c r="AY7" i="5"/>
  <c r="AY4" i="5" s="1"/>
  <c r="BP1" i="10" l="1"/>
  <c r="BR8" i="10"/>
  <c r="BH6" i="10"/>
  <c r="BH7" i="10" s="1"/>
  <c r="BK8" i="9"/>
  <c r="AR7" i="9"/>
  <c r="AR4" i="9"/>
  <c r="BJ1" i="8"/>
  <c r="BO8" i="8"/>
  <c r="AT6" i="8"/>
  <c r="AY55" i="5"/>
  <c r="AY40" i="5"/>
  <c r="AY60" i="5"/>
  <c r="AY67" i="5"/>
  <c r="AY33" i="5"/>
  <c r="AY28" i="5"/>
  <c r="AY16" i="5"/>
  <c r="AY13" i="5" s="1"/>
  <c r="AY21" i="5" s="1"/>
  <c r="AZ6" i="5"/>
  <c r="BN8" i="5"/>
  <c r="BI6" i="10" l="1"/>
  <c r="BI7" i="10" s="1"/>
  <c r="BS8" i="10"/>
  <c r="BQ1" i="10"/>
  <c r="BL8" i="9"/>
  <c r="AS6" i="9"/>
  <c r="BK1" i="8"/>
  <c r="AT7" i="8"/>
  <c r="BP8" i="8"/>
  <c r="BO8" i="5"/>
  <c r="AZ7" i="5"/>
  <c r="AZ4" i="5" s="1"/>
  <c r="BT8" i="10" l="1"/>
  <c r="BR1" i="10"/>
  <c r="BJ6" i="10"/>
  <c r="BJ7" i="10" s="1"/>
  <c r="BM8" i="9"/>
  <c r="AS4" i="9"/>
  <c r="AS7" i="9"/>
  <c r="BQ8" i="8"/>
  <c r="AU6" i="8"/>
  <c r="BL1" i="8"/>
  <c r="AZ55" i="5"/>
  <c r="AZ60" i="5"/>
  <c r="AZ40" i="5"/>
  <c r="AZ67" i="5"/>
  <c r="AZ33" i="5"/>
  <c r="AZ28" i="5"/>
  <c r="AZ16" i="5"/>
  <c r="AZ13" i="5" s="1"/>
  <c r="AZ21" i="5" s="1"/>
  <c r="BA6" i="5"/>
  <c r="BP8" i="5"/>
  <c r="BS1" i="10" l="1"/>
  <c r="BK6" i="10"/>
  <c r="BK7" i="10" s="1"/>
  <c r="BU8" i="10"/>
  <c r="AT6" i="9"/>
  <c r="BN8" i="9"/>
  <c r="BM1" i="8"/>
  <c r="AU7" i="8"/>
  <c r="BR8" i="8"/>
  <c r="BQ8" i="5"/>
  <c r="BA7" i="5"/>
  <c r="BA4" i="5" s="1"/>
  <c r="BV8" i="10" l="1"/>
  <c r="BL6" i="10"/>
  <c r="BL7" i="10" s="1"/>
  <c r="BT1" i="10"/>
  <c r="BO8" i="9"/>
  <c r="AT4" i="9"/>
  <c r="AT7" i="9"/>
  <c r="BS8" i="8"/>
  <c r="AV6" i="8"/>
  <c r="BN1" i="8"/>
  <c r="BA55" i="5"/>
  <c r="BA60" i="5"/>
  <c r="BA40" i="5"/>
  <c r="BA67" i="5"/>
  <c r="BA28" i="5"/>
  <c r="BA33" i="5"/>
  <c r="BA16" i="5"/>
  <c r="BA13" i="5" s="1"/>
  <c r="BA21" i="5" s="1"/>
  <c r="BB6" i="5"/>
  <c r="BR8" i="5"/>
  <c r="BU1" i="10" l="1"/>
  <c r="BW8" i="10"/>
  <c r="BM6" i="10"/>
  <c r="BM7" i="10" s="1"/>
  <c r="AU6" i="9"/>
  <c r="BP8" i="9"/>
  <c r="BO1" i="8"/>
  <c r="BT8" i="8"/>
  <c r="AV7" i="8"/>
  <c r="BS8" i="5"/>
  <c r="BB7" i="5"/>
  <c r="BB4" i="5" s="1"/>
  <c r="BN6" i="10" l="1"/>
  <c r="BN7" i="10" s="1"/>
  <c r="BX8" i="10"/>
  <c r="BV1" i="10"/>
  <c r="BQ8" i="9"/>
  <c r="AU7" i="9"/>
  <c r="AU4" i="9"/>
  <c r="BU8" i="8"/>
  <c r="AW6" i="8"/>
  <c r="BP1" i="8"/>
  <c r="BB60" i="5"/>
  <c r="BB55" i="5"/>
  <c r="BB40" i="5"/>
  <c r="BB67" i="5"/>
  <c r="BB28" i="5"/>
  <c r="BB33" i="5"/>
  <c r="BB16" i="5"/>
  <c r="BB13" i="5" s="1"/>
  <c r="BB21" i="5" s="1"/>
  <c r="BC6" i="5"/>
  <c r="BT8" i="5"/>
  <c r="BY8" i="10" l="1"/>
  <c r="BW1" i="10"/>
  <c r="BO6" i="10"/>
  <c r="BO7" i="10" s="1"/>
  <c r="BR8" i="9"/>
  <c r="AV6" i="9"/>
  <c r="BQ1" i="8"/>
  <c r="AW7" i="8"/>
  <c r="BV8" i="8"/>
  <c r="BU8" i="5"/>
  <c r="BC7" i="5"/>
  <c r="BC4" i="5" s="1"/>
  <c r="BZ8" i="10" l="1"/>
  <c r="BP6" i="10"/>
  <c r="BP7" i="10" s="1"/>
  <c r="BX1" i="10"/>
  <c r="BS8" i="9"/>
  <c r="AV4" i="9"/>
  <c r="AV7" i="9"/>
  <c r="AX6" i="8"/>
  <c r="BW8" i="8"/>
  <c r="BR1" i="8"/>
  <c r="BC60" i="5"/>
  <c r="BC40" i="5"/>
  <c r="BC55" i="5"/>
  <c r="BC67" i="5"/>
  <c r="BC28" i="5"/>
  <c r="BC33" i="5"/>
  <c r="BC16" i="5"/>
  <c r="BC13" i="5" s="1"/>
  <c r="BC21" i="5" s="1"/>
  <c r="BD6" i="5"/>
  <c r="BV8" i="5"/>
  <c r="CA8" i="10" l="1"/>
  <c r="BY1" i="10"/>
  <c r="BQ6" i="10"/>
  <c r="BQ7" i="10" s="1"/>
  <c r="AW6" i="9"/>
  <c r="BT8" i="9"/>
  <c r="BS1" i="8"/>
  <c r="BX8" i="8"/>
  <c r="AX7" i="8"/>
  <c r="BW8" i="5"/>
  <c r="BD7" i="5"/>
  <c r="BD4" i="5" s="1"/>
  <c r="BZ1" i="10" l="1"/>
  <c r="BR6" i="10"/>
  <c r="BR7" i="10" s="1"/>
  <c r="CB8" i="10"/>
  <c r="BU8" i="9"/>
  <c r="AW7" i="9"/>
  <c r="AW4" i="9"/>
  <c r="AY6" i="8"/>
  <c r="BY8" i="8"/>
  <c r="BT1" i="8"/>
  <c r="BD40" i="5"/>
  <c r="BD55" i="5"/>
  <c r="BD60" i="5"/>
  <c r="BD67" i="5"/>
  <c r="BD28" i="5"/>
  <c r="BD33" i="5"/>
  <c r="BD16" i="5"/>
  <c r="BD13" i="5" s="1"/>
  <c r="BD21" i="5" s="1"/>
  <c r="BE6" i="5"/>
  <c r="BX8" i="5"/>
  <c r="BS6" i="10" l="1"/>
  <c r="BS7" i="10" s="1"/>
  <c r="CC8" i="10"/>
  <c r="CA1" i="10"/>
  <c r="BV8" i="9"/>
  <c r="AX6" i="9"/>
  <c r="BU1" i="8"/>
  <c r="BZ8" i="8"/>
  <c r="AY7" i="8"/>
  <c r="BY8" i="5"/>
  <c r="BE7" i="5"/>
  <c r="BE4" i="5"/>
  <c r="BT6" i="10" l="1"/>
  <c r="BT7" i="10" s="1"/>
  <c r="CB1" i="10"/>
  <c r="CD8" i="10"/>
  <c r="BW8" i="9"/>
  <c r="AX7" i="9"/>
  <c r="AX4" i="9"/>
  <c r="CA8" i="8"/>
  <c r="BV1" i="8"/>
  <c r="AZ6" i="8"/>
  <c r="BE60" i="5"/>
  <c r="BE40" i="5"/>
  <c r="BE55" i="5"/>
  <c r="BE67" i="5"/>
  <c r="BE33" i="5"/>
  <c r="BE28" i="5"/>
  <c r="BE16" i="5"/>
  <c r="BE13" i="5" s="1"/>
  <c r="BE21" i="5" s="1"/>
  <c r="BF6" i="5"/>
  <c r="BZ8" i="5"/>
  <c r="CC1" i="10" l="1"/>
  <c r="CE8" i="10"/>
  <c r="BU6" i="10"/>
  <c r="BU7" i="10" s="1"/>
  <c r="BX8" i="9"/>
  <c r="AY6" i="9"/>
  <c r="CB8" i="8"/>
  <c r="BW1" i="8"/>
  <c r="AZ7" i="8"/>
  <c r="BF7" i="5"/>
  <c r="BF4" i="5" s="1"/>
  <c r="CA8" i="5"/>
  <c r="BV6" i="10" l="1"/>
  <c r="BV7" i="10" s="1"/>
  <c r="CF8" i="10"/>
  <c r="CD1" i="10"/>
  <c r="AY7" i="9"/>
  <c r="AY4" i="9"/>
  <c r="BY8" i="9"/>
  <c r="BA6" i="8"/>
  <c r="BX1" i="8"/>
  <c r="CC8" i="8"/>
  <c r="BF55" i="5"/>
  <c r="BF60" i="5"/>
  <c r="BF40" i="5"/>
  <c r="BF67" i="5"/>
  <c r="BF33" i="5"/>
  <c r="BF28" i="5"/>
  <c r="BF16" i="5"/>
  <c r="BF13" i="5" s="1"/>
  <c r="BF21" i="5" s="1"/>
  <c r="CB8" i="5"/>
  <c r="BG6" i="5"/>
  <c r="U8" i="10"/>
  <c r="X3" i="10" l="1"/>
  <c r="X11" i="10" s="1"/>
  <c r="CE1" i="10"/>
  <c r="CF3" i="10"/>
  <c r="CF6" i="10"/>
  <c r="CF7" i="10"/>
  <c r="BW6" i="10"/>
  <c r="BW7" i="10" s="1"/>
  <c r="BZ8" i="9"/>
  <c r="AZ6" i="9"/>
  <c r="CD8" i="8"/>
  <c r="BY1" i="8"/>
  <c r="BA7" i="8"/>
  <c r="CC8" i="5"/>
  <c r="BG7" i="5"/>
  <c r="BG4" i="5" s="1"/>
  <c r="Y3" i="10" l="1"/>
  <c r="Y11" i="10" s="1"/>
  <c r="BX6" i="10"/>
  <c r="BX7" i="10" s="1"/>
  <c r="CF1" i="10"/>
  <c r="AZ7" i="9"/>
  <c r="AZ4" i="9"/>
  <c r="CA8" i="9"/>
  <c r="BZ1" i="8"/>
  <c r="CE8" i="8"/>
  <c r="BB6" i="8"/>
  <c r="BG55" i="5"/>
  <c r="BG40" i="5"/>
  <c r="BG60" i="5"/>
  <c r="BG67" i="5"/>
  <c r="BG33" i="5"/>
  <c r="BG28" i="5"/>
  <c r="BG16" i="5"/>
  <c r="BG13" i="5" s="1"/>
  <c r="BG21" i="5" s="1"/>
  <c r="BH6" i="5"/>
  <c r="CD8" i="5"/>
  <c r="Z3" i="10" l="1"/>
  <c r="Z11" i="10" s="1"/>
  <c r="BY6" i="10"/>
  <c r="BY7" i="10" s="1"/>
  <c r="CB8" i="9"/>
  <c r="BA6" i="9"/>
  <c r="CF8" i="8"/>
  <c r="BB7" i="8"/>
  <c r="CA1" i="8"/>
  <c r="CE8" i="5"/>
  <c r="BH7" i="5"/>
  <c r="BH4" i="5" s="1"/>
  <c r="U8" i="8"/>
  <c r="AA3" i="10" l="1"/>
  <c r="AA11" i="10" s="1"/>
  <c r="BZ6" i="10"/>
  <c r="BZ7" i="10" s="1"/>
  <c r="CC8" i="9"/>
  <c r="BA4" i="9"/>
  <c r="BA7" i="9"/>
  <c r="X3" i="8"/>
  <c r="CF6" i="8"/>
  <c r="CF3" i="8"/>
  <c r="CF7" i="8"/>
  <c r="BC6" i="8"/>
  <c r="CB1" i="8"/>
  <c r="BH55" i="5"/>
  <c r="BH60" i="5"/>
  <c r="BH40" i="5"/>
  <c r="BH67" i="5"/>
  <c r="BH33" i="5"/>
  <c r="BH28" i="5"/>
  <c r="BH16" i="5"/>
  <c r="BH13" i="5" s="1"/>
  <c r="BH21" i="5" s="1"/>
  <c r="CF8" i="5"/>
  <c r="CF3" i="5" s="1"/>
  <c r="BI6" i="5"/>
  <c r="U8" i="5"/>
  <c r="AB3" i="10" l="1"/>
  <c r="AB11" i="10" s="1"/>
  <c r="CA6" i="10"/>
  <c r="CA7" i="10" s="1"/>
  <c r="BB6" i="9"/>
  <c r="CD8" i="9"/>
  <c r="CC1" i="8"/>
  <c r="BC7" i="8"/>
  <c r="Y3" i="8"/>
  <c r="X3" i="5"/>
  <c r="BI7" i="5"/>
  <c r="BI4" i="5" s="1"/>
  <c r="CF7" i="5"/>
  <c r="CF4" i="5"/>
  <c r="CF6" i="5"/>
  <c r="AC3" i="10" l="1"/>
  <c r="AC11" i="10" s="1"/>
  <c r="CB6" i="10"/>
  <c r="CB7" i="10" s="1"/>
  <c r="CE8" i="9"/>
  <c r="BB4" i="9"/>
  <c r="BB7" i="9"/>
  <c r="Z3" i="8"/>
  <c r="BD6" i="8"/>
  <c r="CD1" i="8"/>
  <c r="CF75" i="5"/>
  <c r="CF68" i="5"/>
  <c r="CF61" i="5"/>
  <c r="CF34" i="5"/>
  <c r="CF55" i="5"/>
  <c r="CF48" i="5"/>
  <c r="CF60" i="5"/>
  <c r="CF65" i="5"/>
  <c r="CF67" i="5"/>
  <c r="CF40" i="5"/>
  <c r="BI55" i="5"/>
  <c r="BI60" i="5"/>
  <c r="BI40" i="5"/>
  <c r="BI67" i="5"/>
  <c r="BI28" i="5"/>
  <c r="BI33" i="5"/>
  <c r="BI16" i="5"/>
  <c r="BI13" i="5" s="1"/>
  <c r="BI21" i="5" s="1"/>
  <c r="CF38" i="5"/>
  <c r="CF33" i="5"/>
  <c r="CF28" i="5"/>
  <c r="CF16" i="5"/>
  <c r="CF13" i="5"/>
  <c r="CF21" i="5" s="1"/>
  <c r="Y3" i="5"/>
  <c r="BJ6" i="5"/>
  <c r="AD3" i="10" l="1"/>
  <c r="AD11" i="10" s="1"/>
  <c r="CC6" i="10"/>
  <c r="CC7" i="10" s="1"/>
  <c r="BC6" i="9"/>
  <c r="CF8" i="9"/>
  <c r="CE1" i="8"/>
  <c r="BD7" i="8"/>
  <c r="AA3" i="8"/>
  <c r="Z3" i="5"/>
  <c r="BJ7" i="5"/>
  <c r="BJ4" i="5" s="1"/>
  <c r="U8" i="9"/>
  <c r="AE3" i="10" l="1"/>
  <c r="AE11" i="10" s="1"/>
  <c r="CD6" i="10"/>
  <c r="CD7" i="10" s="1"/>
  <c r="X3" i="9"/>
  <c r="CF7" i="9"/>
  <c r="CF6" i="9"/>
  <c r="CF4" i="9"/>
  <c r="CF3" i="9"/>
  <c r="BC7" i="9"/>
  <c r="BC4" i="9"/>
  <c r="AB3" i="8"/>
  <c r="BE6" i="8"/>
  <c r="CF1" i="8"/>
  <c r="BJ60" i="5"/>
  <c r="BJ40" i="5"/>
  <c r="BJ55" i="5"/>
  <c r="BJ67" i="5"/>
  <c r="BJ28" i="5"/>
  <c r="BJ33" i="5"/>
  <c r="BJ16" i="5"/>
  <c r="BJ13" i="5" s="1"/>
  <c r="BJ21" i="5" s="1"/>
  <c r="AA3" i="5"/>
  <c r="BK6" i="5"/>
  <c r="AF3" i="10" l="1"/>
  <c r="AF11" i="10" s="1"/>
  <c r="CE6" i="10"/>
  <c r="CE7" i="10" s="1"/>
  <c r="BD6" i="9"/>
  <c r="Y3" i="9"/>
  <c r="BE7" i="8"/>
  <c r="AC3" i="8"/>
  <c r="AB3" i="5"/>
  <c r="BK7" i="5"/>
  <c r="BK4" i="5" s="1"/>
  <c r="U7" i="10"/>
  <c r="AG3" i="10" l="1"/>
  <c r="AG11" i="10" s="1"/>
  <c r="Z3" i="9"/>
  <c r="BD4" i="9"/>
  <c r="BD7" i="9"/>
  <c r="AD3" i="8"/>
  <c r="BF6" i="8"/>
  <c r="BK60" i="5"/>
  <c r="BK40" i="5"/>
  <c r="BK55" i="5"/>
  <c r="BK67" i="5"/>
  <c r="BK28" i="5"/>
  <c r="BK33" i="5"/>
  <c r="BK16" i="5"/>
  <c r="BK13" i="5" s="1"/>
  <c r="BK21" i="5" s="1"/>
  <c r="AC3" i="5"/>
  <c r="BL6" i="5"/>
  <c r="AH3" i="10" l="1"/>
  <c r="AH11" i="10" s="1"/>
  <c r="BE6" i="9"/>
  <c r="AA3" i="9"/>
  <c r="BF7" i="8"/>
  <c r="AE3" i="8"/>
  <c r="AD3" i="5"/>
  <c r="BL7" i="5"/>
  <c r="BL4" i="5" s="1"/>
  <c r="AI3" i="10" l="1"/>
  <c r="AI11" i="10" s="1"/>
  <c r="AB3" i="9"/>
  <c r="BE7" i="9"/>
  <c r="BE4" i="9"/>
  <c r="AF3" i="8"/>
  <c r="BG6" i="8"/>
  <c r="BL40" i="5"/>
  <c r="BL60" i="5"/>
  <c r="BL55" i="5"/>
  <c r="BL67" i="5"/>
  <c r="BL28" i="5"/>
  <c r="BL33" i="5"/>
  <c r="BL16" i="5"/>
  <c r="BL13" i="5" s="1"/>
  <c r="BL21" i="5" s="1"/>
  <c r="AE3" i="5"/>
  <c r="BM6" i="5"/>
  <c r="AJ3" i="10" l="1"/>
  <c r="AJ11" i="10" s="1"/>
  <c r="BF6" i="9"/>
  <c r="AC3" i="9"/>
  <c r="BG7" i="8"/>
  <c r="AG3" i="8"/>
  <c r="AF3" i="5"/>
  <c r="BM7" i="5"/>
  <c r="BM4" i="5"/>
  <c r="AK3" i="10" l="1"/>
  <c r="AK11" i="10" s="1"/>
  <c r="AD3" i="9"/>
  <c r="BF4" i="9"/>
  <c r="BF7" i="9"/>
  <c r="AH3" i="8"/>
  <c r="BH6" i="8"/>
  <c r="BM60" i="5"/>
  <c r="BM40" i="5"/>
  <c r="BM55" i="5"/>
  <c r="BM67" i="5"/>
  <c r="BM33" i="5"/>
  <c r="BM28" i="5"/>
  <c r="BM16" i="5"/>
  <c r="BM13" i="5" s="1"/>
  <c r="BM21" i="5" s="1"/>
  <c r="AG3" i="5"/>
  <c r="BN6" i="5"/>
  <c r="AL3" i="10" l="1"/>
  <c r="AL11" i="10" s="1"/>
  <c r="BG6" i="9"/>
  <c r="AE3" i="9"/>
  <c r="BH7" i="8"/>
  <c r="AI3" i="8"/>
  <c r="AH3" i="5"/>
  <c r="BN7" i="5"/>
  <c r="BN4" i="5" s="1"/>
  <c r="AM3" i="10" l="1"/>
  <c r="AM11" i="10" s="1"/>
  <c r="AF3" i="9"/>
  <c r="BG7" i="9"/>
  <c r="BG4" i="9"/>
  <c r="AJ3" i="8"/>
  <c r="BI6" i="8"/>
  <c r="BN60" i="5"/>
  <c r="BN55" i="5"/>
  <c r="BN40" i="5"/>
  <c r="BN67" i="5"/>
  <c r="BN33" i="5"/>
  <c r="BN28" i="5"/>
  <c r="BN16" i="5"/>
  <c r="BN13" i="5" s="1"/>
  <c r="BN21" i="5" s="1"/>
  <c r="AI3" i="5"/>
  <c r="BO6" i="5"/>
  <c r="AN3" i="10" l="1"/>
  <c r="AN11" i="10" s="1"/>
  <c r="BH6" i="9"/>
  <c r="AG3" i="9"/>
  <c r="BI7" i="8"/>
  <c r="AK3" i="8"/>
  <c r="AJ3" i="5"/>
  <c r="BO7" i="5"/>
  <c r="BO4" i="5" s="1"/>
  <c r="AO3" i="10" l="1"/>
  <c r="AO11" i="10" s="1"/>
  <c r="AH3" i="9"/>
  <c r="BH7" i="9"/>
  <c r="BH4" i="9"/>
  <c r="AL3" i="8"/>
  <c r="BJ6" i="8"/>
  <c r="BO55" i="5"/>
  <c r="BO60" i="5"/>
  <c r="BO40" i="5"/>
  <c r="BO67" i="5"/>
  <c r="BO33" i="5"/>
  <c r="BO28" i="5"/>
  <c r="BO16" i="5"/>
  <c r="BO13" i="5" s="1"/>
  <c r="BO21" i="5" s="1"/>
  <c r="AK3" i="5"/>
  <c r="BP6" i="5"/>
  <c r="AP3" i="10" l="1"/>
  <c r="AP11" i="10" s="1"/>
  <c r="BI6" i="9"/>
  <c r="AI3" i="9"/>
  <c r="BJ7" i="8"/>
  <c r="AM3" i="8"/>
  <c r="AL3" i="5"/>
  <c r="BP7" i="5"/>
  <c r="BP4" i="5" s="1"/>
  <c r="AQ3" i="10" l="1"/>
  <c r="AQ11" i="10" s="1"/>
  <c r="AJ3" i="9"/>
  <c r="BI4" i="9"/>
  <c r="BI7" i="9"/>
  <c r="AN3" i="8"/>
  <c r="BK6" i="8"/>
  <c r="BP55" i="5"/>
  <c r="BP60" i="5"/>
  <c r="BP40" i="5"/>
  <c r="BP67" i="5"/>
  <c r="BP28" i="5"/>
  <c r="BP33" i="5"/>
  <c r="BP16" i="5"/>
  <c r="BP13" i="5" s="1"/>
  <c r="BP21" i="5" s="1"/>
  <c r="AM3" i="5"/>
  <c r="AM68" i="5" s="1"/>
  <c r="BQ6" i="5"/>
  <c r="AR3" i="10" l="1"/>
  <c r="AR11" i="10" s="1"/>
  <c r="BJ6" i="9"/>
  <c r="AK3" i="9"/>
  <c r="BK7" i="8"/>
  <c r="AO3" i="8"/>
  <c r="AM34" i="5"/>
  <c r="AM61" i="5"/>
  <c r="AN3" i="5"/>
  <c r="AN68" i="5" s="1"/>
  <c r="BQ7" i="5"/>
  <c r="BQ4" i="5" s="1"/>
  <c r="AS3" i="10" l="1"/>
  <c r="AS11" i="10" s="1"/>
  <c r="AL3" i="9"/>
  <c r="BJ4" i="9"/>
  <c r="BJ7" i="9"/>
  <c r="AP3" i="8"/>
  <c r="BL6" i="8"/>
  <c r="BQ55" i="5"/>
  <c r="BQ40" i="5"/>
  <c r="BQ60" i="5"/>
  <c r="BQ67" i="5"/>
  <c r="AL68" i="5" s="1"/>
  <c r="AN34" i="5"/>
  <c r="AN61" i="5"/>
  <c r="BQ28" i="5"/>
  <c r="BQ33" i="5"/>
  <c r="BQ16" i="5"/>
  <c r="BQ13" i="5" s="1"/>
  <c r="BQ21" i="5" s="1"/>
  <c r="AO3" i="5"/>
  <c r="AO68" i="5" s="1"/>
  <c r="BR6" i="5"/>
  <c r="AT3" i="10" l="1"/>
  <c r="AT11" i="10" s="1"/>
  <c r="BK6" i="9"/>
  <c r="AM3" i="9"/>
  <c r="BL7" i="8"/>
  <c r="AQ3" i="8"/>
  <c r="AL34" i="5"/>
  <c r="AL61" i="5"/>
  <c r="AO34" i="5"/>
  <c r="AO61" i="5"/>
  <c r="AP3" i="5"/>
  <c r="AP68" i="5" s="1"/>
  <c r="BR7" i="5"/>
  <c r="BR4" i="5" s="1"/>
  <c r="AU3" i="10" l="1"/>
  <c r="AU11" i="10" s="1"/>
  <c r="AN3" i="9"/>
  <c r="BK7" i="9"/>
  <c r="BK4" i="9"/>
  <c r="AR3" i="8"/>
  <c r="BM6" i="8"/>
  <c r="BR60" i="5"/>
  <c r="BR40" i="5"/>
  <c r="BR55" i="5"/>
  <c r="BR67" i="5"/>
  <c r="AK68" i="5" s="1"/>
  <c r="AP34" i="5"/>
  <c r="AP61" i="5"/>
  <c r="BR28" i="5"/>
  <c r="BR33" i="5"/>
  <c r="BR16" i="5"/>
  <c r="BR13" i="5" s="1"/>
  <c r="BR21" i="5" s="1"/>
  <c r="AQ3" i="5"/>
  <c r="AQ68" i="5" s="1"/>
  <c r="BS6" i="5"/>
  <c r="AV3" i="10" l="1"/>
  <c r="AV11" i="10" s="1"/>
  <c r="BL6" i="9"/>
  <c r="AO3" i="9"/>
  <c r="BM7" i="8"/>
  <c r="AS3" i="8"/>
  <c r="AK34" i="5"/>
  <c r="AK61" i="5"/>
  <c r="AQ34" i="5"/>
  <c r="AQ61" i="5"/>
  <c r="AR3" i="5"/>
  <c r="AR68" i="5" s="1"/>
  <c r="BS7" i="5"/>
  <c r="BS4" i="5" s="1"/>
  <c r="AW3" i="10" l="1"/>
  <c r="AW11" i="10" s="1"/>
  <c r="AP3" i="9"/>
  <c r="BL4" i="9"/>
  <c r="BL7" i="9"/>
  <c r="AT3" i="8"/>
  <c r="BN6" i="8"/>
  <c r="BS60" i="5"/>
  <c r="BS40" i="5"/>
  <c r="BS55" i="5"/>
  <c r="BS67" i="5"/>
  <c r="AJ68" i="5" s="1"/>
  <c r="AR34" i="5"/>
  <c r="AR61" i="5"/>
  <c r="BS28" i="5"/>
  <c r="BS33" i="5"/>
  <c r="BS16" i="5"/>
  <c r="BS13" i="5" s="1"/>
  <c r="BS21" i="5" s="1"/>
  <c r="AS3" i="5"/>
  <c r="AS68" i="5" s="1"/>
  <c r="BT6" i="5"/>
  <c r="AX3" i="10" l="1"/>
  <c r="AX11" i="10" s="1"/>
  <c r="BM6" i="9"/>
  <c r="AQ3" i="9"/>
  <c r="BN7" i="8"/>
  <c r="AU3" i="8"/>
  <c r="AJ34" i="5"/>
  <c r="AJ61" i="5"/>
  <c r="AS34" i="5"/>
  <c r="AS61" i="5"/>
  <c r="AT3" i="5"/>
  <c r="AT68" i="5" s="1"/>
  <c r="BT7" i="5"/>
  <c r="BT4" i="5" s="1"/>
  <c r="AY3" i="10" l="1"/>
  <c r="AY11" i="10" s="1"/>
  <c r="AR3" i="9"/>
  <c r="BM7" i="9"/>
  <c r="BM4" i="9"/>
  <c r="AV3" i="8"/>
  <c r="BO6" i="8"/>
  <c r="BT40" i="5"/>
  <c r="BT55" i="5"/>
  <c r="BT60" i="5"/>
  <c r="BT67" i="5"/>
  <c r="AI68" i="5" s="1"/>
  <c r="AT34" i="5"/>
  <c r="AT61" i="5"/>
  <c r="BT28" i="5"/>
  <c r="BT33" i="5"/>
  <c r="BT16" i="5"/>
  <c r="BT13" i="5" s="1"/>
  <c r="BT21" i="5" s="1"/>
  <c r="AU3" i="5"/>
  <c r="AU68" i="5" s="1"/>
  <c r="BU6" i="5"/>
  <c r="AZ3" i="10" l="1"/>
  <c r="AZ11" i="10" s="1"/>
  <c r="BN6" i="9"/>
  <c r="AS3" i="9"/>
  <c r="BO7" i="8"/>
  <c r="AW3" i="8"/>
  <c r="AI34" i="5"/>
  <c r="AI61" i="5"/>
  <c r="AU34" i="5"/>
  <c r="AU61" i="5"/>
  <c r="AV3" i="5"/>
  <c r="AV68" i="5" s="1"/>
  <c r="BU7" i="5"/>
  <c r="BU4" i="5" s="1"/>
  <c r="BA3" i="10" l="1"/>
  <c r="BA11" i="10" s="1"/>
  <c r="AT3" i="9"/>
  <c r="BN7" i="9"/>
  <c r="BN4" i="9"/>
  <c r="AX3" i="8"/>
  <c r="BP6" i="8"/>
  <c r="BU40" i="5"/>
  <c r="BU60" i="5"/>
  <c r="BU55" i="5"/>
  <c r="BU67" i="5"/>
  <c r="AH68" i="5" s="1"/>
  <c r="AV34" i="5"/>
  <c r="AV61" i="5"/>
  <c r="BU33" i="5"/>
  <c r="BU28" i="5"/>
  <c r="BU16" i="5"/>
  <c r="BU13" i="5" s="1"/>
  <c r="BU21" i="5" s="1"/>
  <c r="AW3" i="5"/>
  <c r="AW68" i="5" s="1"/>
  <c r="BV6" i="5"/>
  <c r="BB3" i="10" l="1"/>
  <c r="BB11" i="10" s="1"/>
  <c r="BO6" i="9"/>
  <c r="AU3" i="9"/>
  <c r="BP7" i="8"/>
  <c r="AY3" i="8"/>
  <c r="AH61" i="5"/>
  <c r="AH34" i="5"/>
  <c r="AW34" i="5"/>
  <c r="AW61" i="5"/>
  <c r="AX3" i="5"/>
  <c r="AX68" i="5" s="1"/>
  <c r="BV7" i="5"/>
  <c r="BV4" i="5" s="1"/>
  <c r="BC3" i="10" l="1"/>
  <c r="BC11" i="10" s="1"/>
  <c r="AV3" i="9"/>
  <c r="BO7" i="9"/>
  <c r="BO4" i="9"/>
  <c r="AZ3" i="8"/>
  <c r="BQ6" i="8"/>
  <c r="BV40" i="5"/>
  <c r="BV55" i="5"/>
  <c r="BV60" i="5"/>
  <c r="BV67" i="5"/>
  <c r="AG68" i="5" s="1"/>
  <c r="AX34" i="5"/>
  <c r="AX61" i="5"/>
  <c r="BV33" i="5"/>
  <c r="BV28" i="5"/>
  <c r="BV16" i="5"/>
  <c r="BV13" i="5" s="1"/>
  <c r="BV21" i="5" s="1"/>
  <c r="AY3" i="5"/>
  <c r="AY68" i="5" s="1"/>
  <c r="BW6" i="5"/>
  <c r="BD3" i="10" l="1"/>
  <c r="BD11" i="10" s="1"/>
  <c r="BP6" i="9"/>
  <c r="AW3" i="9"/>
  <c r="BQ7" i="8"/>
  <c r="BA3" i="8"/>
  <c r="AG34" i="5"/>
  <c r="AG61" i="5"/>
  <c r="AY34" i="5"/>
  <c r="AY61" i="5"/>
  <c r="AZ3" i="5"/>
  <c r="AZ68" i="5" s="1"/>
  <c r="BW4" i="5"/>
  <c r="BW7" i="5"/>
  <c r="BE3" i="10" l="1"/>
  <c r="BE11" i="10" s="1"/>
  <c r="AX3" i="9"/>
  <c r="BP7" i="9"/>
  <c r="BP4" i="9"/>
  <c r="BB3" i="8"/>
  <c r="BR6" i="8"/>
  <c r="BW40" i="5"/>
  <c r="BW55" i="5"/>
  <c r="BW60" i="5"/>
  <c r="BW67" i="5"/>
  <c r="AF68" i="5" s="1"/>
  <c r="AZ34" i="5"/>
  <c r="AZ61" i="5"/>
  <c r="BW33" i="5"/>
  <c r="BW28" i="5"/>
  <c r="BW16" i="5"/>
  <c r="BW13" i="5" s="1"/>
  <c r="BW21" i="5" s="1"/>
  <c r="BA3" i="5"/>
  <c r="BA68" i="5" s="1"/>
  <c r="BX6" i="5"/>
  <c r="BF3" i="10" l="1"/>
  <c r="BF11" i="10" s="1"/>
  <c r="BQ6" i="9"/>
  <c r="AY3" i="9"/>
  <c r="BR7" i="8"/>
  <c r="BC3" i="8"/>
  <c r="AF34" i="5"/>
  <c r="AF61" i="5"/>
  <c r="BA34" i="5"/>
  <c r="BA61" i="5"/>
  <c r="BB3" i="5"/>
  <c r="BB68" i="5" s="1"/>
  <c r="BX7" i="5"/>
  <c r="BX4" i="5" s="1"/>
  <c r="BG3" i="10" l="1"/>
  <c r="BG11" i="10" s="1"/>
  <c r="AZ3" i="9"/>
  <c r="BQ4" i="9"/>
  <c r="BQ7" i="9"/>
  <c r="BD3" i="8"/>
  <c r="BS6" i="8"/>
  <c r="BX55" i="5"/>
  <c r="BX60" i="5"/>
  <c r="BX40" i="5"/>
  <c r="BX67" i="5"/>
  <c r="AE68" i="5" s="1"/>
  <c r="BB34" i="5"/>
  <c r="BB61" i="5"/>
  <c r="BX33" i="5"/>
  <c r="BX28" i="5"/>
  <c r="BX16" i="5"/>
  <c r="BX13" i="5" s="1"/>
  <c r="BX21" i="5" s="1"/>
  <c r="BC3" i="5"/>
  <c r="BC68" i="5" s="1"/>
  <c r="BY6" i="5"/>
  <c r="BH3" i="10" l="1"/>
  <c r="BH11" i="10" s="1"/>
  <c r="BR6" i="9"/>
  <c r="BA3" i="9"/>
  <c r="BS7" i="8"/>
  <c r="BE3" i="8"/>
  <c r="AE34" i="5"/>
  <c r="AE61" i="5"/>
  <c r="BC34" i="5"/>
  <c r="BC61" i="5"/>
  <c r="BD3" i="5"/>
  <c r="BD68" i="5" s="1"/>
  <c r="BY7" i="5"/>
  <c r="BY4" i="5" s="1"/>
  <c r="BI3" i="10" l="1"/>
  <c r="BI11" i="10" s="1"/>
  <c r="BB3" i="9"/>
  <c r="BR4" i="9"/>
  <c r="BR7" i="9"/>
  <c r="BT6" i="8"/>
  <c r="BF3" i="8"/>
  <c r="BY55" i="5"/>
  <c r="BY60" i="5"/>
  <c r="BY40" i="5"/>
  <c r="BY67" i="5"/>
  <c r="AD68" i="5" s="1"/>
  <c r="BD34" i="5"/>
  <c r="BD61" i="5"/>
  <c r="BY33" i="5"/>
  <c r="BY28" i="5"/>
  <c r="BY16" i="5"/>
  <c r="BY13" i="5" s="1"/>
  <c r="BY21" i="5" s="1"/>
  <c r="BE3" i="5"/>
  <c r="BE68" i="5" s="1"/>
  <c r="BZ6" i="5"/>
  <c r="BJ3" i="10" l="1"/>
  <c r="BJ11" i="10" s="1"/>
  <c r="BS6" i="9"/>
  <c r="BC3" i="9"/>
  <c r="BT7" i="8"/>
  <c r="BG3" i="8"/>
  <c r="AD34" i="5"/>
  <c r="AD61" i="5"/>
  <c r="BE34" i="5"/>
  <c r="BE61" i="5"/>
  <c r="BF3" i="5"/>
  <c r="BF68" i="5" s="1"/>
  <c r="BZ7" i="5"/>
  <c r="BZ4" i="5" s="1"/>
  <c r="BK3" i="10" l="1"/>
  <c r="BK11" i="10" s="1"/>
  <c r="BD3" i="9"/>
  <c r="BS7" i="9"/>
  <c r="BS4" i="9"/>
  <c r="BH3" i="8"/>
  <c r="BU6" i="8"/>
  <c r="BZ60" i="5"/>
  <c r="BZ40" i="5"/>
  <c r="BZ55" i="5"/>
  <c r="BZ67" i="5"/>
  <c r="AC68" i="5" s="1"/>
  <c r="BF34" i="5"/>
  <c r="BF61" i="5"/>
  <c r="BZ28" i="5"/>
  <c r="BZ33" i="5"/>
  <c r="BZ16" i="5"/>
  <c r="BZ13" i="5" s="1"/>
  <c r="BZ21" i="5" s="1"/>
  <c r="BG3" i="5"/>
  <c r="BG68" i="5" s="1"/>
  <c r="CA6" i="5"/>
  <c r="BL3" i="10" l="1"/>
  <c r="BL11" i="10" s="1"/>
  <c r="BT6" i="9"/>
  <c r="BE3" i="9"/>
  <c r="BU7" i="8"/>
  <c r="BI3" i="8"/>
  <c r="AC34" i="5"/>
  <c r="AC61" i="5"/>
  <c r="BG34" i="5"/>
  <c r="BG61" i="5"/>
  <c r="BH3" i="5"/>
  <c r="BH68" i="5" s="1"/>
  <c r="CA7" i="5"/>
  <c r="CA4" i="5" s="1"/>
  <c r="BM3" i="10" l="1"/>
  <c r="BM11" i="10" s="1"/>
  <c r="BF3" i="9"/>
  <c r="BT4" i="9"/>
  <c r="BT7" i="9"/>
  <c r="BJ3" i="8"/>
  <c r="BV6" i="8"/>
  <c r="CA60" i="5"/>
  <c r="CA40" i="5"/>
  <c r="CA55" i="5"/>
  <c r="CA67" i="5"/>
  <c r="AB68" i="5" s="1"/>
  <c r="BH34" i="5"/>
  <c r="BH61" i="5"/>
  <c r="CA28" i="5"/>
  <c r="CA33" i="5"/>
  <c r="CA16" i="5"/>
  <c r="CA13" i="5" s="1"/>
  <c r="CA21" i="5" s="1"/>
  <c r="BI3" i="5"/>
  <c r="BI68" i="5" s="1"/>
  <c r="CB6" i="5"/>
  <c r="BN3" i="10" l="1"/>
  <c r="BN11" i="10" s="1"/>
  <c r="BU6" i="9"/>
  <c r="BG3" i="9"/>
  <c r="BV7" i="8"/>
  <c r="BK3" i="8"/>
  <c r="AB34" i="5"/>
  <c r="AB61" i="5"/>
  <c r="BI34" i="5"/>
  <c r="BI61" i="5"/>
  <c r="BJ3" i="5"/>
  <c r="BJ68" i="5" s="1"/>
  <c r="CB7" i="5"/>
  <c r="CB4" i="5" s="1"/>
  <c r="BO3" i="10" l="1"/>
  <c r="BO11" i="10" s="1"/>
  <c r="BH3" i="9"/>
  <c r="BU7" i="9"/>
  <c r="BU4" i="9"/>
  <c r="BL3" i="8"/>
  <c r="BW6" i="8"/>
  <c r="CB40" i="5"/>
  <c r="CB55" i="5"/>
  <c r="CB60" i="5"/>
  <c r="CB67" i="5"/>
  <c r="AA68" i="5" s="1"/>
  <c r="BJ34" i="5"/>
  <c r="BJ61" i="5"/>
  <c r="CB28" i="5"/>
  <c r="CB33" i="5"/>
  <c r="CB16" i="5"/>
  <c r="CB13" i="5" s="1"/>
  <c r="CB21" i="5" s="1"/>
  <c r="BK3" i="5"/>
  <c r="BK68" i="5" s="1"/>
  <c r="CC6" i="5"/>
  <c r="BP3" i="10" l="1"/>
  <c r="BP11" i="10" s="1"/>
  <c r="BV6" i="9"/>
  <c r="BI3" i="9"/>
  <c r="BW7" i="8"/>
  <c r="BM3" i="8"/>
  <c r="AA34" i="5"/>
  <c r="AA61" i="5"/>
  <c r="BK34" i="5"/>
  <c r="BK61" i="5"/>
  <c r="BL3" i="5"/>
  <c r="BL68" i="5" s="1"/>
  <c r="CC7" i="5"/>
  <c r="CC4" i="5" s="1"/>
  <c r="BQ3" i="10" l="1"/>
  <c r="BQ11" i="10" s="1"/>
  <c r="BJ3" i="9"/>
  <c r="BV7" i="9"/>
  <c r="BV4" i="9"/>
  <c r="BN3" i="8"/>
  <c r="BX6" i="8"/>
  <c r="CC60" i="5"/>
  <c r="CC40" i="5"/>
  <c r="CC55" i="5"/>
  <c r="CC67" i="5"/>
  <c r="Z68" i="5" s="1"/>
  <c r="BL34" i="5"/>
  <c r="BL61" i="5"/>
  <c r="CC33" i="5"/>
  <c r="CC28" i="5"/>
  <c r="CC16" i="5"/>
  <c r="CC13" i="5" s="1"/>
  <c r="CC21" i="5" s="1"/>
  <c r="BM3" i="5"/>
  <c r="BM68" i="5" s="1"/>
  <c r="CD6" i="5"/>
  <c r="BR3" i="10" l="1"/>
  <c r="BR11" i="10" s="1"/>
  <c r="BW6" i="9"/>
  <c r="BK3" i="9"/>
  <c r="BX7" i="8"/>
  <c r="BO3" i="8"/>
  <c r="Z34" i="5"/>
  <c r="Z61" i="5"/>
  <c r="BM34" i="5"/>
  <c r="BM61" i="5"/>
  <c r="BN3" i="5"/>
  <c r="BN68" i="5" s="1"/>
  <c r="CD7" i="5"/>
  <c r="CD4" i="5" s="1"/>
  <c r="BS3" i="10" l="1"/>
  <c r="BS11" i="10" s="1"/>
  <c r="BL3" i="9"/>
  <c r="BW7" i="9"/>
  <c r="BW4" i="9"/>
  <c r="BP3" i="8"/>
  <c r="BY6" i="8"/>
  <c r="CD60" i="5"/>
  <c r="CD55" i="5"/>
  <c r="CD40" i="5"/>
  <c r="CD67" i="5"/>
  <c r="Y68" i="5" s="1"/>
  <c r="BN34" i="5"/>
  <c r="BN61" i="5"/>
  <c r="CD33" i="5"/>
  <c r="CD28" i="5"/>
  <c r="CD16" i="5"/>
  <c r="CD13" i="5" s="1"/>
  <c r="CD21" i="5" s="1"/>
  <c r="BO3" i="5"/>
  <c r="BO68" i="5" s="1"/>
  <c r="CE6" i="5"/>
  <c r="BT3" i="10" l="1"/>
  <c r="BT11" i="10" s="1"/>
  <c r="BX6" i="9"/>
  <c r="BM3" i="9"/>
  <c r="BY7" i="8"/>
  <c r="BQ3" i="8"/>
  <c r="Y34" i="5"/>
  <c r="Y61" i="5"/>
  <c r="BO34" i="5"/>
  <c r="BO61" i="5"/>
  <c r="BP3" i="5"/>
  <c r="BP68" i="5" s="1"/>
  <c r="CE7" i="5"/>
  <c r="CE4" i="5" s="1"/>
  <c r="U7" i="5"/>
  <c r="BU3" i="10" l="1"/>
  <c r="BU11" i="10" s="1"/>
  <c r="BN3" i="9"/>
  <c r="BX7" i="9"/>
  <c r="BX4" i="9"/>
  <c r="BR3" i="8"/>
  <c r="BZ6" i="8"/>
  <c r="CE55" i="5"/>
  <c r="CE40" i="5"/>
  <c r="CE60" i="5"/>
  <c r="CE67" i="5"/>
  <c r="X68" i="5" s="1"/>
  <c r="BP34" i="5"/>
  <c r="BP61" i="5"/>
  <c r="CE33" i="5"/>
  <c r="CE28" i="5"/>
  <c r="CE16" i="5"/>
  <c r="CE13" i="5" s="1"/>
  <c r="CE21" i="5" s="1"/>
  <c r="BQ3" i="5"/>
  <c r="BQ68" i="5" s="1"/>
  <c r="U55" i="5"/>
  <c r="U60" i="5"/>
  <c r="U28" i="5"/>
  <c r="U21" i="5"/>
  <c r="U33" i="5"/>
  <c r="BV3" i="10" l="1"/>
  <c r="BV11" i="10" s="1"/>
  <c r="BY6" i="9"/>
  <c r="BO3" i="9"/>
  <c r="BZ7" i="8"/>
  <c r="BS3" i="8"/>
  <c r="X61" i="5"/>
  <c r="X34" i="5"/>
  <c r="BQ34" i="5"/>
  <c r="BQ61" i="5"/>
  <c r="BR3" i="5"/>
  <c r="BR68" i="5" s="1"/>
  <c r="BW3" i="10" l="1"/>
  <c r="BW11" i="10" s="1"/>
  <c r="BP3" i="9"/>
  <c r="BY4" i="9"/>
  <c r="BY7" i="9"/>
  <c r="BT3" i="8"/>
  <c r="CA6" i="8"/>
  <c r="BR34" i="5"/>
  <c r="BR61" i="5"/>
  <c r="BS3" i="5"/>
  <c r="BS68" i="5" s="1"/>
  <c r="BX3" i="10" l="1"/>
  <c r="BX11" i="10" s="1"/>
  <c r="BZ6" i="9"/>
  <c r="BQ3" i="9"/>
  <c r="CA7" i="8"/>
  <c r="BU3" i="8"/>
  <c r="BS34" i="5"/>
  <c r="BS61" i="5"/>
  <c r="BT3" i="5"/>
  <c r="BT68" i="5" s="1"/>
  <c r="BY3" i="10" l="1"/>
  <c r="BY11" i="10" s="1"/>
  <c r="BR3" i="9"/>
  <c r="BZ4" i="9"/>
  <c r="BZ7" i="9"/>
  <c r="BV3" i="8"/>
  <c r="CB6" i="8"/>
  <c r="BT34" i="5"/>
  <c r="BT61" i="5"/>
  <c r="BU3" i="5"/>
  <c r="BU68" i="5" s="1"/>
  <c r="BZ3" i="10" l="1"/>
  <c r="BZ11" i="10" s="1"/>
  <c r="CA6" i="9"/>
  <c r="BS3" i="9"/>
  <c r="CB7" i="8"/>
  <c r="BW3" i="8"/>
  <c r="BU34" i="5"/>
  <c r="BU61" i="5"/>
  <c r="BV3" i="5"/>
  <c r="BV68" i="5" s="1"/>
  <c r="CA3" i="10" l="1"/>
  <c r="CA11" i="10" s="1"/>
  <c r="BT3" i="9"/>
  <c r="CA7" i="9"/>
  <c r="CA4" i="9"/>
  <c r="BX3" i="8"/>
  <c r="CC6" i="8"/>
  <c r="BV34" i="5"/>
  <c r="BV61" i="5"/>
  <c r="BW3" i="5"/>
  <c r="BW68" i="5" s="1"/>
  <c r="CB3" i="10" l="1"/>
  <c r="CB11" i="10" s="1"/>
  <c r="CB6" i="9"/>
  <c r="BU3" i="9"/>
  <c r="CC7" i="8"/>
  <c r="BY3" i="8"/>
  <c r="BW34" i="5"/>
  <c r="BW61" i="5"/>
  <c r="BX3" i="5"/>
  <c r="BX68" i="5" s="1"/>
  <c r="CC3" i="10" l="1"/>
  <c r="CC11" i="10" s="1"/>
  <c r="BV3" i="9"/>
  <c r="CB7" i="9"/>
  <c r="CB4" i="9"/>
  <c r="BZ3" i="8"/>
  <c r="CD6" i="8"/>
  <c r="BX34" i="5"/>
  <c r="BX61" i="5"/>
  <c r="BY3" i="5"/>
  <c r="BY68" i="5" s="1"/>
  <c r="CD3" i="10" l="1"/>
  <c r="CD11" i="10" s="1"/>
  <c r="CC6" i="9"/>
  <c r="BW3" i="9"/>
  <c r="CD7" i="8"/>
  <c r="CA3" i="8"/>
  <c r="BY34" i="5"/>
  <c r="BY61" i="5"/>
  <c r="BZ3" i="5"/>
  <c r="BZ68" i="5" s="1"/>
  <c r="CE3" i="10" l="1"/>
  <c r="CE11" i="10" s="1"/>
  <c r="BX3" i="9"/>
  <c r="CC7" i="9"/>
  <c r="CC4" i="9"/>
  <c r="CB3" i="8"/>
  <c r="CE6" i="8"/>
  <c r="BZ34" i="5"/>
  <c r="BZ61" i="5"/>
  <c r="CA3" i="5"/>
  <c r="CA68" i="5" s="1"/>
  <c r="BY3" i="9" l="1"/>
  <c r="CD6" i="9"/>
  <c r="CE7" i="8"/>
  <c r="CC3" i="8"/>
  <c r="CA34" i="5"/>
  <c r="CA61" i="5"/>
  <c r="CB3" i="5"/>
  <c r="CB68" i="5" s="1"/>
  <c r="U7" i="8"/>
  <c r="CD7" i="9" l="1"/>
  <c r="CD4" i="9"/>
  <c r="BZ3" i="9"/>
  <c r="CD3" i="8"/>
  <c r="CB34" i="5"/>
  <c r="CB61" i="5"/>
  <c r="CC3" i="5"/>
  <c r="CC68" i="5" s="1"/>
  <c r="CA3" i="9" l="1"/>
  <c r="CE6" i="9"/>
  <c r="CE3" i="8"/>
  <c r="CC34" i="5"/>
  <c r="CC61" i="5"/>
  <c r="CD3" i="5"/>
  <c r="CD68" i="5" s="1"/>
  <c r="CE7" i="9" l="1"/>
  <c r="CE4" i="9"/>
  <c r="CB3" i="9"/>
  <c r="CD34" i="5"/>
  <c r="CD61" i="5"/>
  <c r="CE3" i="5"/>
  <c r="CE68" i="5" s="1"/>
  <c r="U7" i="9"/>
  <c r="CC3" i="9" l="1"/>
  <c r="CE34" i="5"/>
  <c r="CE61" i="5"/>
  <c r="AF38" i="5"/>
  <c r="BB38" i="5"/>
  <c r="BU38" i="5"/>
  <c r="BF38" i="5"/>
  <c r="AY38" i="5"/>
  <c r="AB38" i="5"/>
  <c r="BV38" i="5"/>
  <c r="AU38" i="5"/>
  <c r="BT38" i="5"/>
  <c r="AE38" i="5"/>
  <c r="X65" i="5"/>
  <c r="U61" i="5"/>
  <c r="CC38" i="5"/>
  <c r="BN38" i="5"/>
  <c r="BG38" i="5"/>
  <c r="AJ38" i="5"/>
  <c r="U34" i="5"/>
  <c r="AO38" i="5"/>
  <c r="BX38" i="5"/>
  <c r="CD38" i="5"/>
  <c r="BW38" i="5"/>
  <c r="Y38" i="5"/>
  <c r="AC38" i="5"/>
  <c r="BK38" i="5"/>
  <c r="AV38" i="5"/>
  <c r="AG38" i="5"/>
  <c r="BY38" i="5"/>
  <c r="BA38" i="5"/>
  <c r="BZ38" i="5"/>
  <c r="Z38" i="5"/>
  <c r="AD38" i="5"/>
  <c r="AZ38" i="5"/>
  <c r="BC38" i="5"/>
  <c r="BI38" i="5"/>
  <c r="BS38" i="5"/>
  <c r="BD38" i="5"/>
  <c r="BO38" i="5"/>
  <c r="BQ38" i="5"/>
  <c r="AW38" i="5"/>
  <c r="AH38" i="5"/>
  <c r="CE38" i="5"/>
  <c r="BH38" i="5"/>
  <c r="AN38" i="5"/>
  <c r="AT38" i="5"/>
  <c r="CA38" i="5"/>
  <c r="BL38" i="5"/>
  <c r="BM38" i="5"/>
  <c r="AL38" i="5"/>
  <c r="BE38" i="5"/>
  <c r="AP38" i="5"/>
  <c r="AA38" i="5"/>
  <c r="AK38" i="5"/>
  <c r="BP38" i="5"/>
  <c r="CB38" i="5"/>
  <c r="BR38" i="5"/>
  <c r="AS38" i="5"/>
  <c r="AX38" i="5"/>
  <c r="AQ38" i="5"/>
  <c r="BJ38" i="5"/>
  <c r="X38" i="5"/>
  <c r="AR38" i="5"/>
  <c r="AM38" i="5"/>
  <c r="AI38" i="5"/>
  <c r="CD3" i="9" l="1"/>
  <c r="AJ48" i="5"/>
  <c r="AJ50" i="5" s="1"/>
  <c r="BG48" i="5"/>
  <c r="BG50" i="5" s="1"/>
  <c r="BN48" i="5"/>
  <c r="BN50" i="5" s="1"/>
  <c r="CC48" i="5"/>
  <c r="CC50" i="5" s="1"/>
  <c r="BB48" i="5"/>
  <c r="BB50" i="5" s="1"/>
  <c r="AF48" i="5"/>
  <c r="AF50" i="5" s="1"/>
  <c r="AU48" i="5"/>
  <c r="AU50" i="5" s="1"/>
  <c r="BV48" i="5"/>
  <c r="BV50" i="5" s="1"/>
  <c r="AB48" i="5"/>
  <c r="AB50" i="5" s="1"/>
  <c r="AY48" i="5"/>
  <c r="AY50" i="5" s="1"/>
  <c r="BF48" i="5"/>
  <c r="BF50" i="5" s="1"/>
  <c r="BU48" i="5"/>
  <c r="BU50" i="5" s="1"/>
  <c r="AS48" i="5"/>
  <c r="AS50" i="5" s="1"/>
  <c r="BR48" i="5"/>
  <c r="BR50" i="5" s="1"/>
  <c r="AM48" i="5"/>
  <c r="AM50" i="5" s="1"/>
  <c r="AR48" i="5"/>
  <c r="AR50" i="5" s="1"/>
  <c r="X48" i="5"/>
  <c r="X50" i="5" s="1"/>
  <c r="BJ48" i="5"/>
  <c r="BJ50" i="5" s="1"/>
  <c r="AQ48" i="5"/>
  <c r="AQ50" i="5" s="1"/>
  <c r="AX48" i="5"/>
  <c r="AX50" i="5" s="1"/>
  <c r="BM48" i="5"/>
  <c r="BM50" i="5" s="1"/>
  <c r="CB48" i="5"/>
  <c r="CB50" i="5" s="1"/>
  <c r="AL48" i="5"/>
  <c r="AL50" i="5" s="1"/>
  <c r="AE48" i="5"/>
  <c r="AE50" i="5" s="1"/>
  <c r="BZ48" i="5"/>
  <c r="BZ50" i="5" s="1"/>
  <c r="BX48" i="5"/>
  <c r="BX50" i="5" s="1"/>
  <c r="BQ48" i="5"/>
  <c r="BQ50" i="5" s="1"/>
  <c r="AI48" i="5"/>
  <c r="AI50" i="5" s="1"/>
  <c r="AP48" i="5"/>
  <c r="AP50" i="5" s="1"/>
  <c r="BE48" i="5"/>
  <c r="BE50" i="5" s="1"/>
  <c r="BT48" i="5"/>
  <c r="BT50" i="5" s="1"/>
  <c r="BA48" i="5"/>
  <c r="BA50" i="5" s="1"/>
  <c r="BO48" i="5"/>
  <c r="BO50" i="5" s="1"/>
  <c r="BP48" i="5"/>
  <c r="BP50" i="5" s="1"/>
  <c r="AK48" i="5"/>
  <c r="AK50" i="5" s="1"/>
  <c r="AA48" i="5"/>
  <c r="AA50" i="5" s="1"/>
  <c r="AH48" i="5"/>
  <c r="AH50" i="5" s="1"/>
  <c r="AW48" i="5"/>
  <c r="AW50" i="5" s="1"/>
  <c r="BL48" i="5"/>
  <c r="BL50" i="5" s="1"/>
  <c r="CA48" i="5"/>
  <c r="CA50" i="5" s="1"/>
  <c r="AT48" i="5"/>
  <c r="AT50" i="5" s="1"/>
  <c r="AN48" i="5"/>
  <c r="AN50" i="5" s="1"/>
  <c r="BH48" i="5"/>
  <c r="BH50" i="5" s="1"/>
  <c r="CE48" i="5"/>
  <c r="CE50" i="5" s="1"/>
  <c r="AD48" i="5"/>
  <c r="AD50" i="5" s="1"/>
  <c r="Z48" i="5"/>
  <c r="Z50" i="5" s="1"/>
  <c r="AO48" i="5"/>
  <c r="AO50" i="5" s="1"/>
  <c r="BD48" i="5"/>
  <c r="BD50" i="5" s="1"/>
  <c r="BS48" i="5"/>
  <c r="BS50" i="5" s="1"/>
  <c r="BI48" i="5"/>
  <c r="BI50" i="5" s="1"/>
  <c r="BC48" i="5"/>
  <c r="BC50" i="5" s="1"/>
  <c r="AZ48" i="5"/>
  <c r="AZ50" i="5" s="1"/>
  <c r="BW48" i="5"/>
  <c r="BW50" i="5" s="1"/>
  <c r="CD48" i="5"/>
  <c r="CD50" i="5" s="1"/>
  <c r="BY48" i="5"/>
  <c r="BY50" i="5" s="1"/>
  <c r="AG48" i="5"/>
  <c r="AG50" i="5" s="1"/>
  <c r="AV48" i="5"/>
  <c r="AV50" i="5" s="1"/>
  <c r="BK48" i="5"/>
  <c r="BK50" i="5" s="1"/>
  <c r="AC48" i="5"/>
  <c r="AC50" i="5" s="1"/>
  <c r="Y48" i="5"/>
  <c r="Y50" i="5" s="1"/>
  <c r="X12" i="9"/>
  <c r="AA12" i="9"/>
  <c r="U50" i="5"/>
  <c r="U38" i="5"/>
  <c r="BZ65" i="5"/>
  <c r="BY65" i="5"/>
  <c r="BW65" i="5"/>
  <c r="AL65" i="5"/>
  <c r="AU65" i="5"/>
  <c r="AI65" i="5"/>
  <c r="AS65" i="5"/>
  <c r="AR65" i="5"/>
  <c r="AQ65" i="5"/>
  <c r="BR65" i="5"/>
  <c r="AC65" i="5"/>
  <c r="AT65" i="5"/>
  <c r="BC65" i="5"/>
  <c r="AJ65" i="5"/>
  <c r="BK65" i="5"/>
  <c r="BS65" i="5"/>
  <c r="BI65" i="5"/>
  <c r="CE65" i="5"/>
  <c r="AK65" i="5"/>
  <c r="X75" i="5"/>
  <c r="U48" i="5"/>
  <c r="BA65" i="5"/>
  <c r="AZ65" i="5"/>
  <c r="AA65" i="5"/>
  <c r="AB65" i="5"/>
  <c r="Z65" i="5"/>
  <c r="BU65" i="5"/>
  <c r="BL65" i="5"/>
  <c r="BV65" i="5"/>
  <c r="BE65" i="5"/>
  <c r="Y65" i="5"/>
  <c r="BN65" i="5"/>
  <c r="AX65" i="5"/>
  <c r="CC65" i="5"/>
  <c r="BT65" i="5"/>
  <c r="AN65" i="5"/>
  <c r="CD65" i="5"/>
  <c r="AG65" i="5"/>
  <c r="BD65" i="5"/>
  <c r="AO65" i="5"/>
  <c r="AF65" i="5"/>
  <c r="CA65" i="5"/>
  <c r="BG65" i="5"/>
  <c r="AV65" i="5"/>
  <c r="BF65" i="5"/>
  <c r="Z75" i="5"/>
  <c r="AH65" i="5"/>
  <c r="AW65" i="5"/>
  <c r="CB65" i="5"/>
  <c r="BJ65" i="5"/>
  <c r="AY65" i="5"/>
  <c r="BO65" i="5"/>
  <c r="BH65" i="5"/>
  <c r="BQ65" i="5"/>
  <c r="AP65" i="5"/>
  <c r="BM65" i="5"/>
  <c r="BB65" i="5"/>
  <c r="BX65" i="5"/>
  <c r="AD65" i="5"/>
  <c r="AM65" i="5"/>
  <c r="BP65" i="5"/>
  <c r="AE65" i="5"/>
  <c r="BE75" i="5"/>
  <c r="AJ75" i="5"/>
  <c r="BO75" i="5"/>
  <c r="CD75" i="5"/>
  <c r="AN75" i="5"/>
  <c r="AK75" i="5"/>
  <c r="BP75" i="5"/>
  <c r="AV75" i="5"/>
  <c r="BS75" i="5"/>
  <c r="CB75" i="5"/>
  <c r="BH75" i="5"/>
  <c r="BM75" i="5"/>
  <c r="BF75" i="5"/>
  <c r="AA75" i="5"/>
  <c r="BV75" i="5"/>
  <c r="BQ75" i="5"/>
  <c r="BK75" i="5"/>
  <c r="AT75" i="5"/>
  <c r="CA75" i="5"/>
  <c r="AS75" i="5"/>
  <c r="U65" i="5"/>
  <c r="BX75" i="5"/>
  <c r="AI75" i="5"/>
  <c r="Y75" i="5"/>
  <c r="BA75" i="5"/>
  <c r="BB75" i="5"/>
  <c r="BY75" i="5"/>
  <c r="AL75" i="5"/>
  <c r="AB75" i="5"/>
  <c r="AQ75" i="5"/>
  <c r="AD75" i="5"/>
  <c r="BN75" i="5"/>
  <c r="BU75" i="5"/>
  <c r="BR75" i="5"/>
  <c r="AY75" i="5"/>
  <c r="BG75" i="5"/>
  <c r="BJ75" i="5"/>
  <c r="AC75" i="5"/>
  <c r="BD75" i="5"/>
  <c r="AG75" i="5"/>
  <c r="AE75" i="5"/>
  <c r="BI75" i="5"/>
  <c r="BW75" i="5"/>
  <c r="AR75" i="5"/>
  <c r="AH75" i="5"/>
  <c r="BL75" i="5"/>
  <c r="AO75" i="5"/>
  <c r="CC75" i="5"/>
  <c r="AM75" i="5"/>
  <c r="AF75" i="5"/>
  <c r="AZ75" i="5"/>
  <c r="BZ75" i="5"/>
  <c r="BT75" i="5"/>
  <c r="AW75" i="5"/>
  <c r="AU75" i="5"/>
  <c r="AP75" i="5"/>
  <c r="AX75" i="5"/>
  <c r="CE75" i="5"/>
  <c r="BC75" i="5"/>
  <c r="U75" i="5"/>
  <c r="X16" i="9" l="1"/>
  <c r="AA11" i="9"/>
  <c r="CE3" i="9"/>
  <c r="BC77" i="5"/>
  <c r="CE77" i="5"/>
  <c r="AX77" i="5"/>
  <c r="AP77" i="5"/>
  <c r="AU77" i="5"/>
  <c r="AW77" i="5"/>
  <c r="BT77" i="5"/>
  <c r="BZ77" i="5"/>
  <c r="AZ77" i="5"/>
  <c r="AF77" i="5"/>
  <c r="AM77" i="5"/>
  <c r="CC77" i="5"/>
  <c r="AO77" i="5"/>
  <c r="BL77" i="5"/>
  <c r="AH77" i="5"/>
  <c r="AR77" i="5"/>
  <c r="BW77" i="5"/>
  <c r="BI77" i="5"/>
  <c r="AE77" i="5"/>
  <c r="AG77" i="5"/>
  <c r="BD77" i="5"/>
  <c r="AC77" i="5"/>
  <c r="BJ77" i="5"/>
  <c r="BG77" i="5"/>
  <c r="AY77" i="5"/>
  <c r="BR77" i="5"/>
  <c r="BU77" i="5"/>
  <c r="BN77" i="5"/>
  <c r="AD77" i="5"/>
  <c r="AQ77" i="5"/>
  <c r="AB77" i="5"/>
  <c r="AL77" i="5"/>
  <c r="BY77" i="5"/>
  <c r="BB77" i="5"/>
  <c r="BA77" i="5"/>
  <c r="Y77" i="5"/>
  <c r="AI77" i="5"/>
  <c r="BX77" i="5"/>
  <c r="AS77" i="5"/>
  <c r="CA77" i="5"/>
  <c r="AT77" i="5"/>
  <c r="BK77" i="5"/>
  <c r="BQ77" i="5"/>
  <c r="BV77" i="5"/>
  <c r="AA77" i="5"/>
  <c r="BF77" i="5"/>
  <c r="BM77" i="5"/>
  <c r="BH77" i="5"/>
  <c r="CB77" i="5"/>
  <c r="BS77" i="5"/>
  <c r="AV77" i="5"/>
  <c r="BP77" i="5"/>
  <c r="AK77" i="5"/>
  <c r="AN77" i="5"/>
  <c r="CD77" i="5"/>
  <c r="BO77" i="5"/>
  <c r="AJ77" i="5"/>
  <c r="BE77" i="5"/>
  <c r="Z77" i="5"/>
  <c r="X77" i="5"/>
  <c r="BX12" i="9"/>
  <c r="AF12" i="9"/>
  <c r="AD12" i="9"/>
  <c r="AQ12" i="9"/>
  <c r="BZ12" i="9"/>
  <c r="BN12" i="9"/>
  <c r="BU12" i="9"/>
  <c r="BT12" i="9"/>
  <c r="BD12" i="9"/>
  <c r="AL12" i="9"/>
  <c r="BP12" i="9"/>
  <c r="BS12" i="9"/>
  <c r="BQ12" i="9"/>
  <c r="AI12" i="9"/>
  <c r="BB12" i="9"/>
  <c r="BF12" i="9"/>
  <c r="BM12" i="9"/>
  <c r="BL12" i="9"/>
  <c r="AY12" i="9"/>
  <c r="BH12" i="9"/>
  <c r="BK12" i="9"/>
  <c r="AS12" i="9"/>
  <c r="Z12" i="9"/>
  <c r="AT12" i="9"/>
  <c r="AX12" i="9"/>
  <c r="BE12" i="9"/>
  <c r="AV12" i="9"/>
  <c r="CB12" i="9"/>
  <c r="AZ12" i="9"/>
  <c r="AU12" i="9"/>
  <c r="CE12" i="9"/>
  <c r="BY12" i="9"/>
  <c r="AP12" i="9"/>
  <c r="AW12" i="9"/>
  <c r="AM12" i="9"/>
  <c r="AR12" i="9"/>
  <c r="AE12" i="9"/>
  <c r="BW12" i="9"/>
  <c r="AN12" i="9"/>
  <c r="AK12" i="9"/>
  <c r="AH12" i="9"/>
  <c r="AO12" i="9"/>
  <c r="BC12" i="9"/>
  <c r="BI12" i="9"/>
  <c r="BA12" i="9"/>
  <c r="CC12" i="9"/>
  <c r="AJ12" i="9"/>
  <c r="BR12" i="9"/>
  <c r="BO12" i="9"/>
  <c r="CA12" i="9"/>
  <c r="AC12" i="9"/>
  <c r="Y12" i="9"/>
  <c r="AG12" i="9"/>
  <c r="BG12" i="9"/>
  <c r="CD12" i="9"/>
  <c r="BV12" i="9"/>
  <c r="AB12" i="9"/>
  <c r="BJ12" i="9"/>
  <c r="U77" i="5"/>
  <c r="U12" i="9"/>
  <c r="BX16" i="9" l="1"/>
  <c r="BP16" i="9"/>
  <c r="AW16" i="9"/>
  <c r="AY16" i="9"/>
  <c r="BV16" i="9"/>
  <c r="AO16" i="9"/>
  <c r="AF16" i="9"/>
  <c r="CA16" i="9"/>
  <c r="AT16" i="9"/>
  <c r="AJ16" i="9"/>
  <c r="AP16" i="9"/>
  <c r="AU16" i="9"/>
  <c r="AV16" i="9"/>
  <c r="BG16" i="9"/>
  <c r="BH16" i="9"/>
  <c r="Y16" i="9"/>
  <c r="AQ16" i="9"/>
  <c r="BN16" i="9"/>
  <c r="BA16" i="9"/>
  <c r="BR16" i="9"/>
  <c r="BS16" i="9"/>
  <c r="AC16" i="9"/>
  <c r="CC16" i="9"/>
  <c r="CD16" i="9"/>
  <c r="AZ16" i="9"/>
  <c r="BQ16" i="9"/>
  <c r="AI16" i="9"/>
  <c r="BF16" i="9"/>
  <c r="CB16" i="9"/>
  <c r="BJ16" i="9"/>
  <c r="BK16" i="9"/>
  <c r="BL16" i="9"/>
  <c r="AE16" i="9"/>
  <c r="AN16" i="9"/>
  <c r="BZ16" i="9"/>
  <c r="AR16" i="9"/>
  <c r="AS16" i="9"/>
  <c r="AA16" i="9"/>
  <c r="AX16" i="9"/>
  <c r="BT16" i="9"/>
  <c r="BB16" i="9"/>
  <c r="BC16" i="9"/>
  <c r="CE16" i="9"/>
  <c r="AL16" i="9"/>
  <c r="Z16" i="9"/>
  <c r="BE16" i="9"/>
  <c r="AK16" i="9"/>
  <c r="AB16" i="9"/>
  <c r="BW16" i="9"/>
  <c r="AG16" i="9"/>
  <c r="AH16" i="9"/>
  <c r="BD16" i="9"/>
  <c r="AD16" i="9"/>
  <c r="AM16" i="9"/>
  <c r="BU16" i="9"/>
  <c r="BO16" i="9"/>
  <c r="BI16" i="9"/>
  <c r="BY16" i="9"/>
  <c r="BM16" i="9"/>
  <c r="CF15" i="9"/>
  <c r="BJ11" i="9"/>
  <c r="AB11" i="9"/>
  <c r="BV11" i="9"/>
  <c r="CD11" i="9"/>
  <c r="BG11" i="9"/>
  <c r="AG11" i="9"/>
  <c r="Y11" i="9"/>
  <c r="AC11" i="9"/>
  <c r="CA11" i="9"/>
  <c r="BO11" i="9"/>
  <c r="BR11" i="9"/>
  <c r="AJ11" i="9"/>
  <c r="CC11" i="9"/>
  <c r="BA11" i="9"/>
  <c r="BI11" i="9"/>
  <c r="BC11" i="9"/>
  <c r="AO11" i="9"/>
  <c r="AH11" i="9"/>
  <c r="AK11" i="9"/>
  <c r="AN11" i="9"/>
  <c r="BW11" i="9"/>
  <c r="AE11" i="9"/>
  <c r="AR11" i="9"/>
  <c r="AM11" i="9"/>
  <c r="AW11" i="9"/>
  <c r="AP11" i="9"/>
  <c r="BY11" i="9"/>
  <c r="CE11" i="9"/>
  <c r="AU11" i="9"/>
  <c r="AZ11" i="9"/>
  <c r="CB11" i="9"/>
  <c r="AV11" i="9"/>
  <c r="BE11" i="9"/>
  <c r="AX11" i="9"/>
  <c r="AT11" i="9"/>
  <c r="Z11" i="9"/>
  <c r="AS11" i="9"/>
  <c r="BK11" i="9"/>
  <c r="BH11" i="9"/>
  <c r="AY11" i="9"/>
  <c r="BL11" i="9"/>
  <c r="BM11" i="9"/>
  <c r="BF11" i="9"/>
  <c r="BB11" i="9"/>
  <c r="AI11" i="9"/>
  <c r="BQ11" i="9"/>
  <c r="BS11" i="9"/>
  <c r="BP11" i="9"/>
  <c r="AL11" i="9"/>
  <c r="BD11" i="9"/>
  <c r="BT11" i="9"/>
  <c r="BU11" i="9"/>
  <c r="BN11" i="9"/>
  <c r="BZ11" i="9"/>
  <c r="AQ11" i="9"/>
  <c r="AD11" i="9"/>
  <c r="AF11" i="9"/>
  <c r="BX11" i="9"/>
  <c r="X11" i="9"/>
  <c r="U20" i="9"/>
  <c r="U11" i="9"/>
  <c r="U16" i="9"/>
  <c r="X15" i="9" l="1"/>
  <c r="CD15" i="9"/>
  <c r="BV15" i="9"/>
  <c r="BN15" i="9"/>
  <c r="BF15" i="9"/>
  <c r="AX15" i="9"/>
  <c r="AP15" i="9"/>
  <c r="AH15" i="9"/>
  <c r="Z15" i="9"/>
  <c r="AJ15" i="9"/>
  <c r="BG15" i="9"/>
  <c r="CC15" i="9"/>
  <c r="BU15" i="9"/>
  <c r="BM15" i="9"/>
  <c r="BE15" i="9"/>
  <c r="AW15" i="9"/>
  <c r="AO15" i="9"/>
  <c r="AG15" i="9"/>
  <c r="Y15" i="9"/>
  <c r="BH15" i="9"/>
  <c r="CE15" i="9"/>
  <c r="AI15" i="9"/>
  <c r="CB15" i="9"/>
  <c r="BT15" i="9"/>
  <c r="BL15" i="9"/>
  <c r="BD15" i="9"/>
  <c r="AV15" i="9"/>
  <c r="AN15" i="9"/>
  <c r="AF15" i="9"/>
  <c r="AZ15" i="9"/>
  <c r="AY15" i="9"/>
  <c r="CA15" i="9"/>
  <c r="BS15" i="9"/>
  <c r="BK15" i="9"/>
  <c r="BC15" i="9"/>
  <c r="AU15" i="9"/>
  <c r="AM15" i="9"/>
  <c r="AE15" i="9"/>
  <c r="BP15" i="9"/>
  <c r="AB15" i="9"/>
  <c r="AQ15" i="9"/>
  <c r="BZ15" i="9"/>
  <c r="BR15" i="9"/>
  <c r="BJ15" i="9"/>
  <c r="BB15" i="9"/>
  <c r="AT15" i="9"/>
  <c r="AL15" i="9"/>
  <c r="AD15" i="9"/>
  <c r="AR15" i="9"/>
  <c r="BO15" i="9"/>
  <c r="BY15" i="9"/>
  <c r="BQ15" i="9"/>
  <c r="BI15" i="9"/>
  <c r="BA15" i="9"/>
  <c r="AS15" i="9"/>
  <c r="AK15" i="9"/>
  <c r="AC15" i="9"/>
  <c r="BX15" i="9"/>
  <c r="BW15" i="9"/>
  <c r="AA15" i="9"/>
  <c r="U19" i="9"/>
  <c r="U15" i="9"/>
</calcChain>
</file>

<file path=xl/sharedStrings.xml><?xml version="1.0" encoding="utf-8"?>
<sst xmlns="http://schemas.openxmlformats.org/spreadsheetml/2006/main" count="214" uniqueCount="97">
  <si>
    <t>показатель</t>
  </si>
  <si>
    <t>ед.изм.</t>
  </si>
  <si>
    <t>итого</t>
  </si>
  <si>
    <t>*</t>
  </si>
  <si>
    <t>^</t>
  </si>
  <si>
    <t>месяц</t>
  </si>
  <si>
    <t>квартал</t>
  </si>
  <si>
    <t>старт моделирования</t>
  </si>
  <si>
    <t>минимальный период расчетов</t>
  </si>
  <si>
    <t>горизонт моделирования</t>
  </si>
  <si>
    <t>тип периода</t>
  </si>
  <si>
    <t>кол-во пер.</t>
  </si>
  <si>
    <t>год текущий</t>
  </si>
  <si>
    <t>год календарный</t>
  </si>
  <si>
    <t>значение параметра</t>
  </si>
  <si>
    <t>Прогноз объемов рынка (спроса на продукцию)</t>
  </si>
  <si>
    <t>ед.ГП</t>
  </si>
  <si>
    <t>Захват рынка - укрупненная методология</t>
  </si>
  <si>
    <t>Прогноз кол-ва покупателей</t>
  </si>
  <si>
    <t>хоз.субъекты</t>
  </si>
  <si>
    <t>Объем 1-ой покупки</t>
  </si>
  <si>
    <t>Частота покупок 1-ого покупателя</t>
  </si>
  <si>
    <t>Кол-во покупателей на начало</t>
  </si>
  <si>
    <t>Прирост покупателей</t>
  </si>
  <si>
    <t>Частота прироста покупателей</t>
  </si>
  <si>
    <t>Прогноз собственного спроса на продукцию</t>
  </si>
  <si>
    <t>Номер периода достижения целевого уровня</t>
  </si>
  <si>
    <t>Целевая доля рынка</t>
  </si>
  <si>
    <t>Номер периода ввода в эксплуатацию (старта)</t>
  </si>
  <si>
    <t>То, что мы точно можем</t>
  </si>
  <si>
    <t>кол-во запусков</t>
  </si>
  <si>
    <t>Целевая производственная мощность</t>
  </si>
  <si>
    <t>То, что предполагаем</t>
  </si>
  <si>
    <t>Распределение трафика от 1 запуска МА</t>
  </si>
  <si>
    <t>Поток запусков маркетинговой активности (МА)</t>
  </si>
  <si>
    <t>трафик</t>
  </si>
  <si>
    <t>Номер периода старта (появления) трафика</t>
  </si>
  <si>
    <t>Номер периода полного угасания трафика</t>
  </si>
  <si>
    <t>Уровень стартового трафика</t>
  </si>
  <si>
    <t>Трафик</t>
  </si>
  <si>
    <t>Воронка продаж - укрупненная методология - без идентификации новых клиентов</t>
  </si>
  <si>
    <t>t1       t2  t3   -</t>
  </si>
  <si>
    <t>Поток конверсии в клиента</t>
  </si>
  <si>
    <t>%</t>
  </si>
  <si>
    <t>Номер периода (t1) старта</t>
  </si>
  <si>
    <t>Номер периода (t2) с пиковой конверсией</t>
  </si>
  <si>
    <t>Номер периода (t3) стабилизации конверсии</t>
  </si>
  <si>
    <t>Конверсия (c1) на старте</t>
  </si>
  <si>
    <t>Пиковая конверсия (c2)</t>
  </si>
  <si>
    <t>Конверсия стабилизации (c3)</t>
  </si>
  <si>
    <t>Поток клиентов</t>
  </si>
  <si>
    <t>кол-во взаимодействий с клиентами</t>
  </si>
  <si>
    <t>Воронка продаж - укрупненная методология - с идентификацией новых клиентов</t>
  </si>
  <si>
    <t>Распред-ие трафика новых клиентов от 1 МА</t>
  </si>
  <si>
    <t>трафик нов кл</t>
  </si>
  <si>
    <t>Трафик новых клиентов</t>
  </si>
  <si>
    <t>Возвращаемость (c1) на старте</t>
  </si>
  <si>
    <t>Минимальная возвращаемость (c2)</t>
  </si>
  <si>
    <t>Номер периода (t2) с минимумом возврата</t>
  </si>
  <si>
    <t>Номер периода (t3) стабилизации возвращаемости</t>
  </si>
  <si>
    <t>Возвращаемость стабилизации (c3)</t>
  </si>
  <si>
    <t>Процесс возвращаемости 1 клиента</t>
  </si>
  <si>
    <t>CF</t>
  </si>
  <si>
    <t>CF накопит</t>
  </si>
  <si>
    <t>касс разрыв</t>
  </si>
  <si>
    <t>e-Comm</t>
  </si>
  <si>
    <t>B2B-offline</t>
  </si>
  <si>
    <t>B2C-offline</t>
  </si>
  <si>
    <t>Средний объем заказа одного клиента</t>
  </si>
  <si>
    <t>Финансовый поток (CF)</t>
  </si>
  <si>
    <t>Оплата ФОТ менеджеру по продажам</t>
  </si>
  <si>
    <t>Оплата расходов на продажу</t>
  </si>
  <si>
    <t>Представительские расходы</t>
  </si>
  <si>
    <t>Расходники на подготовку КП</t>
  </si>
  <si>
    <t>Оплата ФОТ юристу за подготовку договора</t>
  </si>
  <si>
    <t>Закупки сырья и материалов</t>
  </si>
  <si>
    <t>Сырье</t>
  </si>
  <si>
    <t>Материалы</t>
  </si>
  <si>
    <t>CF(-)</t>
  </si>
  <si>
    <t>BS(+)</t>
  </si>
  <si>
    <t>Производство</t>
  </si>
  <si>
    <t>Цех-1 затраты на элэн</t>
  </si>
  <si>
    <t>Цех-1 персонал</t>
  </si>
  <si>
    <t>Цех-2 затраты на элэн</t>
  </si>
  <si>
    <t>Цех-2 персонал</t>
  </si>
  <si>
    <t>Оплата сырья и материалов</t>
  </si>
  <si>
    <t>Оплата производственных расходов</t>
  </si>
  <si>
    <t>Оплата склада кросс-докинг</t>
  </si>
  <si>
    <t>Оплата транспортных расходов</t>
  </si>
  <si>
    <t>Продажа</t>
  </si>
  <si>
    <t>Поступление ДС от продаж</t>
  </si>
  <si>
    <t>CF(+)</t>
  </si>
  <si>
    <t>метки</t>
  </si>
  <si>
    <t>PL(+)</t>
  </si>
  <si>
    <t>Финансовый поток</t>
  </si>
  <si>
    <t>Финансовый поток накопительным итогом</t>
  </si>
  <si>
    <t>Кассовый разрыв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</si>
</sst>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mmmm\ yyyy;@"/>
    <numFmt numFmtId="165" formatCode="[$-409]mmm\-yy;@"/>
    <numFmt numFmtId="166" formatCode="dd/mm/yy;@"/>
    <numFmt numFmtId="167" formatCode="#,##0.0"/>
    <numFmt numFmtId="168" formatCode="0.0%"/>
    <numFmt numFmtId="169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 tint="-0.249977111117893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theme="8" tint="-0.499984740745262"/>
      </left>
      <right style="dashed">
        <color theme="8" tint="-0.499984740745262"/>
      </right>
      <top style="dashed">
        <color theme="8" tint="-0.499984740745262"/>
      </top>
      <bottom style="dashed">
        <color theme="8" tint="-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0" xfId="0" applyNumberForma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6" fillId="0" borderId="0" xfId="0" applyNumberFormat="1" applyFont="1"/>
    <xf numFmtId="3" fontId="7" fillId="0" borderId="0" xfId="0" applyNumberFormat="1" applyFont="1"/>
    <xf numFmtId="3" fontId="8" fillId="0" borderId="2" xfId="0" applyNumberFormat="1" applyFont="1" applyBorder="1" applyAlignment="1">
      <alignment horizontal="left" indent="1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4" fillId="2" borderId="3" xfId="0" applyNumberFormat="1" applyFont="1" applyFill="1" applyBorder="1" applyAlignment="1">
      <alignment horizontal="left" indent="1"/>
    </xf>
    <xf numFmtId="164" fontId="4" fillId="2" borderId="3" xfId="0" applyNumberFormat="1" applyFont="1" applyFill="1" applyBorder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165" fontId="1" fillId="0" borderId="1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11" fillId="0" borderId="0" xfId="0" applyNumberFormat="1" applyFont="1"/>
    <xf numFmtId="3" fontId="1" fillId="0" borderId="0" xfId="0" applyNumberFormat="1" applyFont="1" applyAlignment="1">
      <alignment horizontal="right" indent="1"/>
    </xf>
    <xf numFmtId="167" fontId="4" fillId="2" borderId="3" xfId="0" applyNumberFormat="1" applyFont="1" applyFill="1" applyBorder="1" applyAlignment="1">
      <alignment horizontal="left" indent="1"/>
    </xf>
    <xf numFmtId="168" fontId="4" fillId="2" borderId="3" xfId="0" applyNumberFormat="1" applyFont="1" applyFill="1" applyBorder="1" applyAlignment="1">
      <alignment horizontal="left" indent="1"/>
    </xf>
    <xf numFmtId="3" fontId="12" fillId="0" borderId="0" xfId="0" applyNumberFormat="1" applyFont="1" applyAlignment="1">
      <alignment horizontal="left" indent="1"/>
    </xf>
    <xf numFmtId="3" fontId="13" fillId="0" borderId="0" xfId="0" applyNumberFormat="1" applyFont="1"/>
    <xf numFmtId="3" fontId="14" fillId="0" borderId="1" xfId="0" applyNumberFormat="1" applyFont="1" applyBorder="1"/>
    <xf numFmtId="3" fontId="15" fillId="0" borderId="2" xfId="0" applyNumberFormat="1" applyFont="1" applyBorder="1"/>
    <xf numFmtId="3" fontId="15" fillId="0" borderId="0" xfId="0" applyNumberFormat="1" applyFont="1"/>
    <xf numFmtId="3" fontId="14" fillId="0" borderId="0" xfId="0" applyNumberFormat="1" applyFont="1"/>
    <xf numFmtId="3" fontId="15" fillId="0" borderId="0" xfId="0" quotePrefix="1" applyNumberFormat="1" applyFont="1"/>
    <xf numFmtId="3" fontId="1" fillId="3" borderId="0" xfId="0" applyNumberFormat="1" applyFont="1" applyFill="1"/>
    <xf numFmtId="169" fontId="0" fillId="0" borderId="0" xfId="0" applyNumberFormat="1" applyAlignment="1">
      <alignment horizontal="right" indent="1"/>
    </xf>
    <xf numFmtId="169" fontId="4" fillId="2" borderId="3" xfId="0" applyNumberFormat="1" applyFont="1" applyFill="1" applyBorder="1" applyAlignment="1">
      <alignment horizontal="left" indent="1"/>
    </xf>
    <xf numFmtId="3" fontId="16" fillId="0" borderId="0" xfId="0" applyNumberFormat="1" applyFont="1"/>
    <xf numFmtId="3" fontId="12" fillId="4" borderId="0" xfId="0" applyNumberFormat="1" applyFont="1" applyFill="1" applyAlignment="1">
      <alignment horizontal="left" indent="1"/>
    </xf>
    <xf numFmtId="3" fontId="9" fillId="0" borderId="0" xfId="0" applyNumberFormat="1" applyFont="1" applyAlignment="1">
      <alignment horizontal="left" indent="1"/>
    </xf>
    <xf numFmtId="3" fontId="17" fillId="0" borderId="0" xfId="0" applyNumberFormat="1" applyFont="1" applyAlignment="1">
      <alignment horizontal="left" indent="1"/>
    </xf>
  </cellXfs>
  <cellStyles count="1">
    <cellStyle name="Обычный" xfId="0" builtinId="0"/>
  </cellStyles>
  <dxfs count="302"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22</xdr:row>
      <xdr:rowOff>95250</xdr:rowOff>
    </xdr:from>
    <xdr:to>
      <xdr:col>20</xdr:col>
      <xdr:colOff>552450</xdr:colOff>
      <xdr:row>23</xdr:row>
      <xdr:rowOff>177800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7270750" y="3568700"/>
          <a:ext cx="533400" cy="266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558800</xdr:colOff>
      <xdr:row>22</xdr:row>
      <xdr:rowOff>76200</xdr:rowOff>
    </xdr:from>
    <xdr:to>
      <xdr:col>20</xdr:col>
      <xdr:colOff>893618</xdr:colOff>
      <xdr:row>22</xdr:row>
      <xdr:rowOff>95250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7084291" y="3512127"/>
          <a:ext cx="334818" cy="190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29</xdr:row>
      <xdr:rowOff>82550</xdr:rowOff>
    </xdr:from>
    <xdr:to>
      <xdr:col>20</xdr:col>
      <xdr:colOff>527050</xdr:colOff>
      <xdr:row>30</xdr:row>
      <xdr:rowOff>165100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7245350" y="4845050"/>
          <a:ext cx="533400" cy="266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29</xdr:row>
      <xdr:rowOff>69850</xdr:rowOff>
    </xdr:from>
    <xdr:to>
      <xdr:col>20</xdr:col>
      <xdr:colOff>984250</xdr:colOff>
      <xdr:row>29</xdr:row>
      <xdr:rowOff>82550</xdr:rowOff>
    </xdr:to>
    <xdr:cxnSp macro="">
      <xdr:nvCxnSpPr>
        <xdr:cNvPr id="23" name="Прямая соединительная линия 22"/>
        <xdr:cNvCxnSpPr/>
      </xdr:nvCxnSpPr>
      <xdr:spPr>
        <a:xfrm flipV="1">
          <a:off x="7785100" y="4832350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33</xdr:row>
      <xdr:rowOff>139700</xdr:rowOff>
    </xdr:from>
    <xdr:to>
      <xdr:col>20</xdr:col>
      <xdr:colOff>565150</xdr:colOff>
      <xdr:row>36</xdr:row>
      <xdr:rowOff>12700</xdr:rowOff>
    </xdr:to>
    <xdr:cxnSp macro="">
      <xdr:nvCxnSpPr>
        <xdr:cNvPr id="24" name="Прямая соединительная линия 23"/>
        <xdr:cNvCxnSpPr/>
      </xdr:nvCxnSpPr>
      <xdr:spPr>
        <a:xfrm>
          <a:off x="7264400" y="5638800"/>
          <a:ext cx="552450" cy="4254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36</xdr:row>
      <xdr:rowOff>0</xdr:rowOff>
    </xdr:from>
    <xdr:to>
      <xdr:col>21</xdr:col>
      <xdr:colOff>6350</xdr:colOff>
      <xdr:row>36</xdr:row>
      <xdr:rowOff>12700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7823200" y="6051550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8659</xdr:colOff>
      <xdr:row>40</xdr:row>
      <xdr:rowOff>124691</xdr:rowOff>
    </xdr:from>
    <xdr:to>
      <xdr:col>20</xdr:col>
      <xdr:colOff>491836</xdr:colOff>
      <xdr:row>42</xdr:row>
      <xdr:rowOff>75046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6534150" y="6802582"/>
          <a:ext cx="483177" cy="31057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484909</xdr:colOff>
      <xdr:row>40</xdr:row>
      <xdr:rowOff>117186</xdr:rowOff>
    </xdr:from>
    <xdr:to>
      <xdr:col>20</xdr:col>
      <xdr:colOff>768927</xdr:colOff>
      <xdr:row>41</xdr:row>
      <xdr:rowOff>76200</xdr:rowOff>
    </xdr:to>
    <xdr:cxnSp macro="">
      <xdr:nvCxnSpPr>
        <xdr:cNvPr id="12" name="Прямая соединительная линия 11"/>
        <xdr:cNvCxnSpPr/>
      </xdr:nvCxnSpPr>
      <xdr:spPr>
        <a:xfrm>
          <a:off x="7010400" y="6795077"/>
          <a:ext cx="284018" cy="13912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755073</xdr:colOff>
      <xdr:row>41</xdr:row>
      <xdr:rowOff>76200</xdr:rowOff>
    </xdr:from>
    <xdr:to>
      <xdr:col>21</xdr:col>
      <xdr:colOff>41563</xdr:colOff>
      <xdr:row>41</xdr:row>
      <xdr:rowOff>83127</xdr:rowOff>
    </xdr:to>
    <xdr:cxnSp macro="">
      <xdr:nvCxnSpPr>
        <xdr:cNvPr id="15" name="Прямая соединительная линия 14"/>
        <xdr:cNvCxnSpPr/>
      </xdr:nvCxnSpPr>
      <xdr:spPr>
        <a:xfrm>
          <a:off x="7280564" y="6934200"/>
          <a:ext cx="297872" cy="69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56</xdr:row>
      <xdr:rowOff>82550</xdr:rowOff>
    </xdr:from>
    <xdr:to>
      <xdr:col>20</xdr:col>
      <xdr:colOff>527050</xdr:colOff>
      <xdr:row>57</xdr:row>
      <xdr:rowOff>165100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6520295" y="4779241"/>
          <a:ext cx="532246" cy="26265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56</xdr:row>
      <xdr:rowOff>69850</xdr:rowOff>
    </xdr:from>
    <xdr:to>
      <xdr:col>20</xdr:col>
      <xdr:colOff>984250</xdr:colOff>
      <xdr:row>56</xdr:row>
      <xdr:rowOff>82550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7058891" y="4766541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60</xdr:row>
      <xdr:rowOff>139700</xdr:rowOff>
    </xdr:from>
    <xdr:to>
      <xdr:col>20</xdr:col>
      <xdr:colOff>565150</xdr:colOff>
      <xdr:row>63</xdr:row>
      <xdr:rowOff>12700</xdr:rowOff>
    </xdr:to>
    <xdr:cxnSp macro="">
      <xdr:nvCxnSpPr>
        <xdr:cNvPr id="21" name="Прямая соединительная линия 20"/>
        <xdr:cNvCxnSpPr/>
      </xdr:nvCxnSpPr>
      <xdr:spPr>
        <a:xfrm>
          <a:off x="6538191" y="5556827"/>
          <a:ext cx="552450" cy="41332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63</xdr:row>
      <xdr:rowOff>0</xdr:rowOff>
    </xdr:from>
    <xdr:to>
      <xdr:col>21</xdr:col>
      <xdr:colOff>6350</xdr:colOff>
      <xdr:row>63</xdr:row>
      <xdr:rowOff>12700</xdr:rowOff>
    </xdr:to>
    <xdr:cxnSp macro="">
      <xdr:nvCxnSpPr>
        <xdr:cNvPr id="26" name="Прямая соединительная линия 25"/>
        <xdr:cNvCxnSpPr/>
      </xdr:nvCxnSpPr>
      <xdr:spPr>
        <a:xfrm flipV="1">
          <a:off x="7096991" y="5957455"/>
          <a:ext cx="446232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13854</xdr:colOff>
      <xdr:row>67</xdr:row>
      <xdr:rowOff>13855</xdr:rowOff>
    </xdr:from>
    <xdr:to>
      <xdr:col>20</xdr:col>
      <xdr:colOff>505691</xdr:colOff>
      <xdr:row>69</xdr:row>
      <xdr:rowOff>41564</xdr:rowOff>
    </xdr:to>
    <xdr:cxnSp macro="">
      <xdr:nvCxnSpPr>
        <xdr:cNvPr id="27" name="Прямая соединительная линия 26"/>
        <xdr:cNvCxnSpPr/>
      </xdr:nvCxnSpPr>
      <xdr:spPr>
        <a:xfrm>
          <a:off x="6539345" y="12815455"/>
          <a:ext cx="491837" cy="3879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526473</xdr:colOff>
      <xdr:row>68</xdr:row>
      <xdr:rowOff>76200</xdr:rowOff>
    </xdr:from>
    <xdr:to>
      <xdr:col>20</xdr:col>
      <xdr:colOff>768927</xdr:colOff>
      <xdr:row>69</xdr:row>
      <xdr:rowOff>41564</xdr:rowOff>
    </xdr:to>
    <xdr:cxnSp macro="">
      <xdr:nvCxnSpPr>
        <xdr:cNvPr id="29" name="Прямая соединительная линия 28"/>
        <xdr:cNvCxnSpPr/>
      </xdr:nvCxnSpPr>
      <xdr:spPr>
        <a:xfrm flipV="1">
          <a:off x="7051964" y="13057909"/>
          <a:ext cx="242454" cy="14547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755073</xdr:colOff>
      <xdr:row>68</xdr:row>
      <xdr:rowOff>76200</xdr:rowOff>
    </xdr:from>
    <xdr:to>
      <xdr:col>21</xdr:col>
      <xdr:colOff>41563</xdr:colOff>
      <xdr:row>68</xdr:row>
      <xdr:rowOff>83127</xdr:rowOff>
    </xdr:to>
    <xdr:cxnSp macro="">
      <xdr:nvCxnSpPr>
        <xdr:cNvPr id="30" name="Прямая соединительная линия 29"/>
        <xdr:cNvCxnSpPr/>
      </xdr:nvCxnSpPr>
      <xdr:spPr>
        <a:xfrm>
          <a:off x="7280564" y="6934200"/>
          <a:ext cx="297872" cy="69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1316182</xdr:colOff>
      <xdr:row>9</xdr:row>
      <xdr:rowOff>124690</xdr:rowOff>
    </xdr:from>
    <xdr:to>
      <xdr:col>9</xdr:col>
      <xdr:colOff>2701636</xdr:colOff>
      <xdr:row>11</xdr:row>
      <xdr:rowOff>48491</xdr:rowOff>
    </xdr:to>
    <xdr:sp macro="" textlink="">
      <xdr:nvSpPr>
        <xdr:cNvPr id="18" name="Скругленный прямоугольник 17"/>
        <xdr:cNvSpPr/>
      </xdr:nvSpPr>
      <xdr:spPr>
        <a:xfrm>
          <a:off x="2126673" y="914399"/>
          <a:ext cx="1385454" cy="28401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CF=CF(+)-CF(-)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251460</xdr:colOff>
      <xdr:row>29</xdr:row>
      <xdr:rowOff>121920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10005060" cy="54254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000" b="1"/>
            <a:t>4 психотипа людей (типы темперамента):</a:t>
          </a:r>
        </a:p>
        <a:p>
          <a:pPr algn="ctr"/>
          <a:r>
            <a:rPr lang="ru-RU" sz="2000" b="1"/>
            <a:t>Холерик/Флегматик/Меланхолик/Сангвиник</a:t>
          </a:r>
        </a:p>
        <a:p>
          <a:pPr algn="ctr"/>
          <a:r>
            <a:rPr lang="ru-RU" sz="2000" b="1"/>
            <a:t>У Компании может быть:</a:t>
          </a:r>
          <a:r>
            <a:rPr lang="ru-RU" sz="2000" b="1" baseline="0"/>
            <a:t> 1 или 2 или 3 инициатора</a:t>
          </a:r>
        </a:p>
        <a:p>
          <a:pPr algn="ctr"/>
          <a:r>
            <a:rPr lang="ru-RU" sz="2000" b="1" baseline="0"/>
            <a:t>1 инициатор =</a:t>
          </a:r>
          <a:r>
            <a:rPr lang="en-US" sz="2000" b="1" baseline="0"/>
            <a:t>&gt; 4</a:t>
          </a:r>
          <a:r>
            <a:rPr lang="ru-RU" sz="2000" b="1" baseline="0"/>
            <a:t> психотипа</a:t>
          </a:r>
        </a:p>
        <a:p>
          <a:pPr algn="ctr"/>
          <a:r>
            <a:rPr lang="ru-RU" sz="2000" b="1" baseline="0"/>
            <a:t>2 инициатора =</a:t>
          </a:r>
          <a:r>
            <a:rPr lang="en-US" sz="2000" b="1" baseline="0"/>
            <a:t>&gt; 6 </a:t>
          </a:r>
          <a:r>
            <a:rPr lang="ru-RU" sz="2000" b="1" baseline="0"/>
            <a:t>комбинаций психотипа</a:t>
          </a:r>
        </a:p>
        <a:p>
          <a:pPr algn="ctr"/>
          <a:r>
            <a:rPr lang="ru-RU" sz="2000" b="1" baseline="0"/>
            <a:t>3 инициатора =</a:t>
          </a:r>
          <a:r>
            <a:rPr lang="en-US" sz="2000" b="1" baseline="0"/>
            <a:t>&gt; 4 </a:t>
          </a:r>
          <a:r>
            <a:rPr lang="ru-RU" sz="2000" b="1" baseline="0"/>
            <a:t>комбинации психотипа</a:t>
          </a:r>
        </a:p>
        <a:p>
          <a:pPr algn="ctr"/>
          <a:r>
            <a:rPr lang="ru-RU" sz="2000" b="1" baseline="0"/>
            <a:t>ИТОГО: 14 комбинаций</a:t>
          </a:r>
        </a:p>
        <a:p>
          <a:pPr algn="ctr"/>
          <a:r>
            <a:rPr lang="ru-RU" sz="2000" b="1" baseline="0"/>
            <a:t>50%/50% - восприятие качества (контента)</a:t>
          </a:r>
        </a:p>
        <a:p>
          <a:pPr algn="ctr"/>
          <a:r>
            <a:rPr lang="ru-RU" sz="2000" b="1"/>
            <a:t>(100 из трафика / 14 ПТ) * 50% = 3,6%</a:t>
          </a:r>
        </a:p>
        <a:p>
          <a:pPr algn="ctr"/>
          <a:r>
            <a:rPr lang="ru-RU" sz="2000" b="1"/>
            <a:t>50%/50% - восприятие уровня цен</a:t>
          </a:r>
        </a:p>
        <a:p>
          <a:pPr algn="ctr"/>
          <a:r>
            <a:rPr lang="ru-RU" sz="2000" b="1"/>
            <a:t>3,6%*50%</a:t>
          </a:r>
          <a:r>
            <a:rPr lang="ru-RU" sz="2000" b="1" baseline="0"/>
            <a:t> = </a:t>
          </a:r>
          <a:r>
            <a:rPr lang="ru-RU" sz="2000" b="1" baseline="0">
              <a:solidFill>
                <a:schemeClr val="accent6">
                  <a:lumMod val="50000"/>
                </a:schemeClr>
              </a:solidFill>
            </a:rPr>
            <a:t>1,8%</a:t>
          </a:r>
          <a:r>
            <a:rPr lang="ru-RU" sz="2000" b="1" baseline="0"/>
            <a:t> - НО ЭТО ПРИ УСЛОВИИ, ЧТО</a:t>
          </a:r>
        </a:p>
        <a:p>
          <a:pPr algn="ctr"/>
          <a:r>
            <a:rPr lang="ru-RU" sz="2000" b="1" baseline="0"/>
            <a:t>ПОПАДАЕМ В ЦЕЛЕВУЮ АУДИТОРИЮ ПРИ МА</a:t>
          </a:r>
        </a:p>
        <a:p>
          <a:pPr algn="ctr"/>
          <a:r>
            <a:rPr lang="ru-RU" sz="2000" b="1" baseline="0"/>
            <a:t>если в цель не попадаем, то делим еще раз на 2:</a:t>
          </a:r>
        </a:p>
        <a:p>
          <a:pPr algn="ctr"/>
          <a:r>
            <a:rPr lang="ru-RU" sz="2000" b="1" baseline="0">
              <a:solidFill>
                <a:srgbClr val="FF0000"/>
              </a:solidFill>
            </a:rPr>
            <a:t>0,9% - золотая конверсия </a:t>
          </a:r>
          <a:r>
            <a:rPr lang="en-US" sz="2000" b="1" baseline="0">
              <a:solidFill>
                <a:srgbClr val="FF0000"/>
              </a:solidFill>
            </a:rPr>
            <a:t>e-Comm</a:t>
          </a:r>
          <a:endParaRPr lang="ru-RU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434340</xdr:colOff>
      <xdr:row>36</xdr:row>
      <xdr:rowOff>15240</xdr:rowOff>
    </xdr:from>
    <xdr:to>
      <xdr:col>14</xdr:col>
      <xdr:colOff>601980</xdr:colOff>
      <xdr:row>44</xdr:row>
      <xdr:rowOff>30480</xdr:rowOff>
    </xdr:to>
    <xdr:sp macro="" textlink="">
      <xdr:nvSpPr>
        <xdr:cNvPr id="3" name="Скругленный прямоугольник 2"/>
        <xdr:cNvSpPr/>
      </xdr:nvSpPr>
      <xdr:spPr>
        <a:xfrm>
          <a:off x="434340" y="6598920"/>
          <a:ext cx="8702040" cy="14782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000" b="1">
              <a:solidFill>
                <a:schemeClr val="lt1"/>
              </a:solidFill>
            </a:rPr>
            <a:t>ЦА - </a:t>
          </a:r>
          <a:r>
            <a:rPr lang="en-US" sz="2000" b="1">
              <a:solidFill>
                <a:schemeClr val="lt1"/>
              </a:solidFill>
            </a:rPr>
            <a:t>&gt;</a:t>
          </a:r>
          <a:r>
            <a:rPr lang="en-US" sz="2000" b="1" baseline="0">
              <a:solidFill>
                <a:schemeClr val="lt1"/>
              </a:solidFill>
            </a:rPr>
            <a:t> </a:t>
          </a:r>
          <a:r>
            <a:rPr lang="ru-RU" sz="2000" b="1" baseline="0">
              <a:solidFill>
                <a:schemeClr val="lt1"/>
              </a:solidFill>
            </a:rPr>
            <a:t>Трафик новых клиентов (</a:t>
          </a:r>
          <a:r>
            <a:rPr lang="en-US" sz="2000" b="1" baseline="0">
              <a:solidFill>
                <a:schemeClr val="lt1"/>
              </a:solidFill>
            </a:rPr>
            <a:t>Acquisition</a:t>
          </a:r>
          <a:r>
            <a:rPr lang="ru-RU" sz="2000" b="1" baseline="0">
              <a:solidFill>
                <a:schemeClr val="lt1"/>
              </a:solidFill>
            </a:rPr>
            <a:t>)</a:t>
          </a:r>
          <a:r>
            <a:rPr lang="en-US" sz="2000" b="1" baseline="0">
              <a:solidFill>
                <a:schemeClr val="lt1"/>
              </a:solidFill>
            </a:rPr>
            <a:t> </a:t>
          </a:r>
          <a:r>
            <a:rPr lang="ru-RU" sz="2000" b="1" baseline="0">
              <a:solidFill>
                <a:schemeClr val="lt1"/>
              </a:solidFill>
            </a:rPr>
            <a:t>конверсия = 0,9% - </a:t>
          </a:r>
          <a:r>
            <a:rPr lang="en-US" sz="2000" b="1" baseline="0">
              <a:solidFill>
                <a:schemeClr val="lt1"/>
              </a:solidFill>
            </a:rPr>
            <a:t>&gt;</a:t>
          </a:r>
        </a:p>
        <a:p>
          <a:pPr algn="ctr"/>
          <a:r>
            <a:rPr lang="en-US" sz="2000" b="1" baseline="0">
              <a:solidFill>
                <a:schemeClr val="lt1"/>
              </a:solidFill>
            </a:rPr>
            <a:t>- &gt; </a:t>
          </a:r>
          <a:r>
            <a:rPr lang="ru-RU" sz="2000" b="1" baseline="0">
              <a:solidFill>
                <a:schemeClr val="lt1"/>
              </a:solidFill>
            </a:rPr>
            <a:t>Формируется база данных клиентов - </a:t>
          </a:r>
          <a:r>
            <a:rPr lang="en-US" sz="2000" b="1" baseline="0">
              <a:solidFill>
                <a:schemeClr val="lt1"/>
              </a:solidFill>
            </a:rPr>
            <a:t>&gt;</a:t>
          </a:r>
        </a:p>
        <a:p>
          <a:pPr algn="ctr"/>
          <a:r>
            <a:rPr lang="en-US" sz="2000" b="1" baseline="0">
              <a:solidFill>
                <a:schemeClr val="lt1"/>
              </a:solidFill>
            </a:rPr>
            <a:t>- &gt; CRM (Customer Relationship Management)</a:t>
          </a:r>
          <a:r>
            <a:rPr lang="ru-RU" sz="2000" b="1" baseline="0">
              <a:solidFill>
                <a:schemeClr val="lt1"/>
              </a:solidFill>
            </a:rPr>
            <a:t> конверсия = 5%</a:t>
          </a:r>
          <a:endParaRPr lang="ru-RU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464820</xdr:colOff>
      <xdr:row>47</xdr:row>
      <xdr:rowOff>60960</xdr:rowOff>
    </xdr:from>
    <xdr:to>
      <xdr:col>15</xdr:col>
      <xdr:colOff>22860</xdr:colOff>
      <xdr:row>55</xdr:row>
      <xdr:rowOff>76200</xdr:rowOff>
    </xdr:to>
    <xdr:sp macro="" textlink="">
      <xdr:nvSpPr>
        <xdr:cNvPr id="4" name="Скругленный прямоугольник 3"/>
        <xdr:cNvSpPr/>
      </xdr:nvSpPr>
      <xdr:spPr>
        <a:xfrm>
          <a:off x="464820" y="8656320"/>
          <a:ext cx="8702040" cy="14782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chemeClr val="lt1"/>
              </a:solidFill>
            </a:rPr>
            <a:t>cashgap.ru cashgap.online</a:t>
          </a:r>
          <a:endParaRPr lang="ru-RU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CF113"/>
  <sheetViews>
    <sheetView showGridLines="0" zoomScale="110" zoomScaleNormal="110" workbookViewId="0">
      <pane xSplit="22" ySplit="9" topLeftCell="W43" activePane="bottomRight" state="frozen"/>
      <selection pane="topRight" activeCell="W1" sqref="W1"/>
      <selection pane="bottomLeft" activeCell="A10" sqref="A10"/>
      <selection pane="bottomRight" activeCell="C38" sqref="C38:AC56"/>
    </sheetView>
  </sheetViews>
  <sheetFormatPr defaultRowHeight="14.4" x14ac:dyDescent="0.3"/>
  <cols>
    <col min="1" max="1" width="1.77734375" style="1" customWidth="1"/>
    <col min="2" max="2" width="1.77734375" style="13" customWidth="1"/>
    <col min="3" max="7" width="0.88671875" style="1" customWidth="1"/>
    <col min="8" max="9" width="1.77734375" style="1" customWidth="1"/>
    <col min="10" max="10" width="41" style="1" customWidth="1"/>
    <col min="11" max="12" width="0.88671875" style="1" customWidth="1"/>
    <col min="13" max="13" width="12.44140625" style="34" bestFit="1" customWidth="1"/>
    <col min="14" max="14" width="0.88671875" style="1" customWidth="1"/>
    <col min="15" max="15" width="1.77734375" style="8" customWidth="1"/>
    <col min="16" max="16" width="20.77734375" style="10" bestFit="1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84" width="12.77734375" style="5" customWidth="1"/>
    <col min="85" max="16384" width="8.88671875" style="1"/>
  </cols>
  <sheetData>
    <row r="1" spans="2:84" s="13" customFormat="1" ht="10.050000000000001" customHeight="1" x14ac:dyDescent="0.25">
      <c r="M1" s="31"/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  <c r="AE1" s="24">
        <f>MAX($W1:AD1)+1</f>
        <v>8</v>
      </c>
      <c r="AF1" s="24">
        <f>MAX($W1:AE1)+1</f>
        <v>9</v>
      </c>
      <c r="AG1" s="24">
        <f>MAX($W1:AF1)+1</f>
        <v>10</v>
      </c>
      <c r="AH1" s="24">
        <f>MAX($W1:AG1)+1</f>
        <v>11</v>
      </c>
      <c r="AI1" s="24">
        <f>MAX($W1:AH1)+1</f>
        <v>12</v>
      </c>
      <c r="AJ1" s="24">
        <f>MAX($W1:AI1)+1</f>
        <v>13</v>
      </c>
      <c r="AK1" s="24">
        <f>MAX($W1:AJ1)+1</f>
        <v>14</v>
      </c>
      <c r="AL1" s="24">
        <f>MAX($W1:AK1)+1</f>
        <v>15</v>
      </c>
      <c r="AM1" s="24">
        <f>MAX($W1:AL1)+1</f>
        <v>16</v>
      </c>
      <c r="AN1" s="24">
        <f>MAX($W1:AM1)+1</f>
        <v>17</v>
      </c>
      <c r="AO1" s="24">
        <f>MAX($W1:AN1)+1</f>
        <v>18</v>
      </c>
      <c r="AP1" s="24">
        <f>MAX($W1:AO1)+1</f>
        <v>19</v>
      </c>
      <c r="AQ1" s="24">
        <f>MAX($W1:AP1)+1</f>
        <v>20</v>
      </c>
      <c r="AR1" s="24">
        <f>MAX($W1:AQ1)+1</f>
        <v>21</v>
      </c>
      <c r="AS1" s="24">
        <f>MAX($W1:AR1)+1</f>
        <v>22</v>
      </c>
      <c r="AT1" s="24">
        <f>MAX($W1:AS1)+1</f>
        <v>23</v>
      </c>
      <c r="AU1" s="24">
        <f>MAX($W1:AT1)+1</f>
        <v>24</v>
      </c>
      <c r="AV1" s="24">
        <f>MAX($W1:AU1)+1</f>
        <v>25</v>
      </c>
      <c r="AW1" s="24">
        <f>MAX($W1:AV1)+1</f>
        <v>26</v>
      </c>
      <c r="AX1" s="24">
        <f>MAX($W1:AW1)+1</f>
        <v>27</v>
      </c>
      <c r="AY1" s="24">
        <f>MAX($W1:AX1)+1</f>
        <v>28</v>
      </c>
      <c r="AZ1" s="24">
        <f>MAX($W1:AY1)+1</f>
        <v>29</v>
      </c>
      <c r="BA1" s="24">
        <f>MAX($W1:AZ1)+1</f>
        <v>30</v>
      </c>
      <c r="BB1" s="24">
        <f>MAX($W1:BA1)+1</f>
        <v>31</v>
      </c>
      <c r="BC1" s="24">
        <f>MAX($W1:BB1)+1</f>
        <v>32</v>
      </c>
      <c r="BD1" s="24">
        <f>MAX($W1:BC1)+1</f>
        <v>33</v>
      </c>
      <c r="BE1" s="24">
        <f>MAX($W1:BD1)+1</f>
        <v>34</v>
      </c>
      <c r="BF1" s="24">
        <f>MAX($W1:BE1)+1</f>
        <v>35</v>
      </c>
      <c r="BG1" s="24">
        <f>MAX($W1:BF1)+1</f>
        <v>36</v>
      </c>
      <c r="BH1" s="24">
        <f>MAX($W1:BG1)+1</f>
        <v>37</v>
      </c>
      <c r="BI1" s="24">
        <f>MAX($W1:BH1)+1</f>
        <v>38</v>
      </c>
      <c r="BJ1" s="24">
        <f>MAX($W1:BI1)+1</f>
        <v>39</v>
      </c>
      <c r="BK1" s="24">
        <f>MAX($W1:BJ1)+1</f>
        <v>40</v>
      </c>
      <c r="BL1" s="24">
        <f>MAX($W1:BK1)+1</f>
        <v>41</v>
      </c>
      <c r="BM1" s="24">
        <f>MAX($W1:BL1)+1</f>
        <v>42</v>
      </c>
      <c r="BN1" s="24">
        <f>MAX($W1:BM1)+1</f>
        <v>43</v>
      </c>
      <c r="BO1" s="24">
        <f>MAX($W1:BN1)+1</f>
        <v>44</v>
      </c>
      <c r="BP1" s="24">
        <f>MAX($W1:BO1)+1</f>
        <v>45</v>
      </c>
      <c r="BQ1" s="24">
        <f>MAX($W1:BP1)+1</f>
        <v>46</v>
      </c>
      <c r="BR1" s="24">
        <f>MAX($W1:BQ1)+1</f>
        <v>47</v>
      </c>
      <c r="BS1" s="24">
        <f>MAX($W1:BR1)+1</f>
        <v>48</v>
      </c>
      <c r="BT1" s="24">
        <f>MAX($W1:BS1)+1</f>
        <v>49</v>
      </c>
      <c r="BU1" s="24">
        <f>MAX($W1:BT1)+1</f>
        <v>50</v>
      </c>
      <c r="BV1" s="24">
        <f>MAX($W1:BU1)+1</f>
        <v>51</v>
      </c>
      <c r="BW1" s="24">
        <f>MAX($W1:BV1)+1</f>
        <v>52</v>
      </c>
      <c r="BX1" s="24">
        <f>MAX($W1:BW1)+1</f>
        <v>53</v>
      </c>
      <c r="BY1" s="24">
        <f>MAX($W1:BX1)+1</f>
        <v>54</v>
      </c>
      <c r="BZ1" s="24">
        <f>MAX($W1:BY1)+1</f>
        <v>55</v>
      </c>
      <c r="CA1" s="24">
        <f>MAX($W1:BZ1)+1</f>
        <v>56</v>
      </c>
      <c r="CB1" s="24">
        <f>MAX($W1:CA1)+1</f>
        <v>57</v>
      </c>
      <c r="CC1" s="24">
        <f>MAX($W1:CB1)+1</f>
        <v>58</v>
      </c>
      <c r="CD1" s="24">
        <f>MAX($W1:CC1)+1</f>
        <v>59</v>
      </c>
      <c r="CE1" s="24">
        <f>MAX($W1:CD1)+1</f>
        <v>60</v>
      </c>
      <c r="CF1" s="24">
        <f>MAX($W1:CE1)+1</f>
        <v>61</v>
      </c>
    </row>
    <row r="2" spans="2:84" s="13" customFormat="1" ht="10.050000000000001" customHeight="1" x14ac:dyDescent="0.25">
      <c r="M2" s="31"/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  <c r="AE2" s="24">
        <f>COLUMN()</f>
        <v>31</v>
      </c>
      <c r="AF2" s="24">
        <f>COLUMN()</f>
        <v>32</v>
      </c>
      <c r="AG2" s="24">
        <f>COLUMN()</f>
        <v>33</v>
      </c>
      <c r="AH2" s="24">
        <f>COLUMN()</f>
        <v>34</v>
      </c>
      <c r="AI2" s="24">
        <f>COLUMN()</f>
        <v>35</v>
      </c>
      <c r="AJ2" s="24">
        <f>COLUMN()</f>
        <v>36</v>
      </c>
      <c r="AK2" s="24">
        <f>COLUMN()</f>
        <v>37</v>
      </c>
      <c r="AL2" s="24">
        <f>COLUMN()</f>
        <v>38</v>
      </c>
      <c r="AM2" s="24">
        <f>COLUMN()</f>
        <v>39</v>
      </c>
      <c r="AN2" s="24">
        <f>COLUMN()</f>
        <v>40</v>
      </c>
      <c r="AO2" s="24">
        <f>COLUMN()</f>
        <v>41</v>
      </c>
      <c r="AP2" s="24">
        <f>COLUMN()</f>
        <v>42</v>
      </c>
      <c r="AQ2" s="24">
        <f>COLUMN()</f>
        <v>43</v>
      </c>
      <c r="AR2" s="24">
        <f>COLUMN()</f>
        <v>44</v>
      </c>
      <c r="AS2" s="24">
        <f>COLUMN()</f>
        <v>45</v>
      </c>
      <c r="AT2" s="24">
        <f>COLUMN()</f>
        <v>46</v>
      </c>
      <c r="AU2" s="24">
        <f>COLUMN()</f>
        <v>47</v>
      </c>
      <c r="AV2" s="24">
        <f>COLUMN()</f>
        <v>48</v>
      </c>
      <c r="AW2" s="24">
        <f>COLUMN()</f>
        <v>49</v>
      </c>
      <c r="AX2" s="24">
        <f>COLUMN()</f>
        <v>50</v>
      </c>
      <c r="AY2" s="24">
        <f>COLUMN()</f>
        <v>51</v>
      </c>
      <c r="AZ2" s="24">
        <f>COLUMN()</f>
        <v>52</v>
      </c>
      <c r="BA2" s="24">
        <f>COLUMN()</f>
        <v>53</v>
      </c>
      <c r="BB2" s="24">
        <f>COLUMN()</f>
        <v>54</v>
      </c>
      <c r="BC2" s="24">
        <f>COLUMN()</f>
        <v>55</v>
      </c>
      <c r="BD2" s="24">
        <f>COLUMN()</f>
        <v>56</v>
      </c>
      <c r="BE2" s="24">
        <f>COLUMN()</f>
        <v>57</v>
      </c>
      <c r="BF2" s="24">
        <f>COLUMN()</f>
        <v>58</v>
      </c>
      <c r="BG2" s="24">
        <f>COLUMN()</f>
        <v>59</v>
      </c>
      <c r="BH2" s="24">
        <f>COLUMN()</f>
        <v>60</v>
      </c>
      <c r="BI2" s="24">
        <f>COLUMN()</f>
        <v>61</v>
      </c>
      <c r="BJ2" s="24">
        <f>COLUMN()</f>
        <v>62</v>
      </c>
      <c r="BK2" s="24">
        <f>COLUMN()</f>
        <v>63</v>
      </c>
      <c r="BL2" s="24">
        <f>COLUMN()</f>
        <v>64</v>
      </c>
      <c r="BM2" s="24">
        <f>COLUMN()</f>
        <v>65</v>
      </c>
      <c r="BN2" s="24">
        <f>COLUMN()</f>
        <v>66</v>
      </c>
      <c r="BO2" s="24">
        <f>COLUMN()</f>
        <v>67</v>
      </c>
      <c r="BP2" s="24">
        <f>COLUMN()</f>
        <v>68</v>
      </c>
      <c r="BQ2" s="24">
        <f>COLUMN()</f>
        <v>69</v>
      </c>
      <c r="BR2" s="24">
        <f>COLUMN()</f>
        <v>70</v>
      </c>
      <c r="BS2" s="24">
        <f>COLUMN()</f>
        <v>71</v>
      </c>
      <c r="BT2" s="24">
        <f>COLUMN()</f>
        <v>72</v>
      </c>
      <c r="BU2" s="24">
        <f>COLUMN()</f>
        <v>73</v>
      </c>
      <c r="BV2" s="24">
        <f>COLUMN()</f>
        <v>74</v>
      </c>
      <c r="BW2" s="24">
        <f>COLUMN()</f>
        <v>75</v>
      </c>
      <c r="BX2" s="24">
        <f>COLUMN()</f>
        <v>76</v>
      </c>
      <c r="BY2" s="24">
        <f>COLUMN()</f>
        <v>77</v>
      </c>
      <c r="BZ2" s="24">
        <f>COLUMN()</f>
        <v>78</v>
      </c>
      <c r="CA2" s="24">
        <f>COLUMN()</f>
        <v>79</v>
      </c>
      <c r="CB2" s="24">
        <f>COLUMN()</f>
        <v>80</v>
      </c>
      <c r="CC2" s="24">
        <f>COLUMN()</f>
        <v>81</v>
      </c>
      <c r="CD2" s="24">
        <f>COLUMN()</f>
        <v>82</v>
      </c>
      <c r="CE2" s="24">
        <f>COLUMN()</f>
        <v>83</v>
      </c>
      <c r="CF2" s="24">
        <f>COLUMN()</f>
        <v>84</v>
      </c>
    </row>
    <row r="3" spans="2:84" s="13" customFormat="1" ht="10.050000000000001" customHeight="1" x14ac:dyDescent="0.25">
      <c r="M3" s="31"/>
      <c r="O3" s="22"/>
      <c r="P3" s="23"/>
      <c r="Q3" s="22"/>
      <c r="U3" s="24"/>
      <c r="X3" s="24">
        <f ca="1">IF(X8="","",IF(X1=1,$U$8,W3-1))</f>
        <v>60</v>
      </c>
      <c r="Y3" s="24">
        <f t="shared" ref="Y3:CF3" ca="1" si="0">IF(Y8="","",IF(Y1=1,$U$8,X3-1))</f>
        <v>59</v>
      </c>
      <c r="Z3" s="24">
        <f t="shared" ca="1" si="0"/>
        <v>58</v>
      </c>
      <c r="AA3" s="24">
        <f t="shared" ca="1" si="0"/>
        <v>57</v>
      </c>
      <c r="AB3" s="24">
        <f t="shared" ca="1" si="0"/>
        <v>56</v>
      </c>
      <c r="AC3" s="24">
        <f t="shared" ca="1" si="0"/>
        <v>55</v>
      </c>
      <c r="AD3" s="24">
        <f t="shared" ca="1" si="0"/>
        <v>54</v>
      </c>
      <c r="AE3" s="24">
        <f t="shared" ca="1" si="0"/>
        <v>53</v>
      </c>
      <c r="AF3" s="24">
        <f t="shared" ca="1" si="0"/>
        <v>52</v>
      </c>
      <c r="AG3" s="24">
        <f t="shared" ca="1" si="0"/>
        <v>51</v>
      </c>
      <c r="AH3" s="24">
        <f t="shared" ca="1" si="0"/>
        <v>50</v>
      </c>
      <c r="AI3" s="24">
        <f t="shared" ca="1" si="0"/>
        <v>49</v>
      </c>
      <c r="AJ3" s="24">
        <f t="shared" ca="1" si="0"/>
        <v>48</v>
      </c>
      <c r="AK3" s="24">
        <f t="shared" ca="1" si="0"/>
        <v>47</v>
      </c>
      <c r="AL3" s="24">
        <f t="shared" ca="1" si="0"/>
        <v>46</v>
      </c>
      <c r="AM3" s="24">
        <f t="shared" ca="1" si="0"/>
        <v>45</v>
      </c>
      <c r="AN3" s="24">
        <f t="shared" ca="1" si="0"/>
        <v>44</v>
      </c>
      <c r="AO3" s="24">
        <f t="shared" ca="1" si="0"/>
        <v>43</v>
      </c>
      <c r="AP3" s="24">
        <f t="shared" ca="1" si="0"/>
        <v>42</v>
      </c>
      <c r="AQ3" s="24">
        <f t="shared" ca="1" si="0"/>
        <v>41</v>
      </c>
      <c r="AR3" s="24">
        <f t="shared" ca="1" si="0"/>
        <v>40</v>
      </c>
      <c r="AS3" s="24">
        <f t="shared" ca="1" si="0"/>
        <v>39</v>
      </c>
      <c r="AT3" s="24">
        <f t="shared" ca="1" si="0"/>
        <v>38</v>
      </c>
      <c r="AU3" s="24">
        <f t="shared" ca="1" si="0"/>
        <v>37</v>
      </c>
      <c r="AV3" s="24">
        <f t="shared" ca="1" si="0"/>
        <v>36</v>
      </c>
      <c r="AW3" s="24">
        <f t="shared" ca="1" si="0"/>
        <v>35</v>
      </c>
      <c r="AX3" s="24">
        <f t="shared" ca="1" si="0"/>
        <v>34</v>
      </c>
      <c r="AY3" s="24">
        <f t="shared" ca="1" si="0"/>
        <v>33</v>
      </c>
      <c r="AZ3" s="24">
        <f t="shared" ca="1" si="0"/>
        <v>32</v>
      </c>
      <c r="BA3" s="24">
        <f t="shared" ca="1" si="0"/>
        <v>31</v>
      </c>
      <c r="BB3" s="24">
        <f t="shared" ca="1" si="0"/>
        <v>30</v>
      </c>
      <c r="BC3" s="24">
        <f t="shared" ca="1" si="0"/>
        <v>29</v>
      </c>
      <c r="BD3" s="24">
        <f t="shared" ca="1" si="0"/>
        <v>28</v>
      </c>
      <c r="BE3" s="24">
        <f t="shared" ca="1" si="0"/>
        <v>27</v>
      </c>
      <c r="BF3" s="24">
        <f t="shared" ca="1" si="0"/>
        <v>26</v>
      </c>
      <c r="BG3" s="24">
        <f t="shared" ca="1" si="0"/>
        <v>25</v>
      </c>
      <c r="BH3" s="24">
        <f t="shared" ca="1" si="0"/>
        <v>24</v>
      </c>
      <c r="BI3" s="24">
        <f t="shared" ca="1" si="0"/>
        <v>23</v>
      </c>
      <c r="BJ3" s="24">
        <f t="shared" ca="1" si="0"/>
        <v>22</v>
      </c>
      <c r="BK3" s="24">
        <f t="shared" ca="1" si="0"/>
        <v>21</v>
      </c>
      <c r="BL3" s="24">
        <f t="shared" ca="1" si="0"/>
        <v>20</v>
      </c>
      <c r="BM3" s="24">
        <f t="shared" ca="1" si="0"/>
        <v>19</v>
      </c>
      <c r="BN3" s="24">
        <f t="shared" ca="1" si="0"/>
        <v>18</v>
      </c>
      <c r="BO3" s="24">
        <f t="shared" ca="1" si="0"/>
        <v>17</v>
      </c>
      <c r="BP3" s="24">
        <f t="shared" ca="1" si="0"/>
        <v>16</v>
      </c>
      <c r="BQ3" s="24">
        <f t="shared" ca="1" si="0"/>
        <v>15</v>
      </c>
      <c r="BR3" s="24">
        <f t="shared" ca="1" si="0"/>
        <v>14</v>
      </c>
      <c r="BS3" s="24">
        <f t="shared" ca="1" si="0"/>
        <v>13</v>
      </c>
      <c r="BT3" s="24">
        <f t="shared" ca="1" si="0"/>
        <v>12</v>
      </c>
      <c r="BU3" s="24">
        <f t="shared" ca="1" si="0"/>
        <v>11</v>
      </c>
      <c r="BV3" s="24">
        <f t="shared" ca="1" si="0"/>
        <v>10</v>
      </c>
      <c r="BW3" s="24">
        <f t="shared" ca="1" si="0"/>
        <v>9</v>
      </c>
      <c r="BX3" s="24">
        <f t="shared" ca="1" si="0"/>
        <v>8</v>
      </c>
      <c r="BY3" s="24">
        <f t="shared" ca="1" si="0"/>
        <v>7</v>
      </c>
      <c r="BZ3" s="24">
        <f t="shared" ca="1" si="0"/>
        <v>6</v>
      </c>
      <c r="CA3" s="24">
        <f t="shared" ca="1" si="0"/>
        <v>5</v>
      </c>
      <c r="CB3" s="24">
        <f t="shared" ca="1" si="0"/>
        <v>4</v>
      </c>
      <c r="CC3" s="24">
        <f t="shared" ca="1" si="0"/>
        <v>3</v>
      </c>
      <c r="CD3" s="24">
        <f t="shared" ca="1" si="0"/>
        <v>2</v>
      </c>
      <c r="CE3" s="24">
        <f t="shared" ca="1" si="0"/>
        <v>1</v>
      </c>
      <c r="CF3" s="24" t="str">
        <f t="shared" si="0"/>
        <v/>
      </c>
    </row>
    <row r="4" spans="2:84" s="2" customFormat="1" x14ac:dyDescent="0.3">
      <c r="B4" s="14"/>
      <c r="H4" s="3" t="s">
        <v>0</v>
      </c>
      <c r="I4" s="3"/>
      <c r="J4" s="3"/>
      <c r="M4" s="32" t="s">
        <v>1</v>
      </c>
      <c r="O4" s="8"/>
      <c r="P4" s="11" t="s">
        <v>14</v>
      </c>
      <c r="Q4" s="9"/>
      <c r="U4" s="6" t="s">
        <v>2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45383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45413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45444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45474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45505</v>
      </c>
      <c r="AC4" s="21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>45536</v>
      </c>
      <c r="AD4" s="21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>45566</v>
      </c>
      <c r="AE4" s="21">
        <f>IF(OR($P$6="",$P$6=0,$P$7="",$P$7=0,$P$8="",$P$7&lt;1),"",
IF(AE$8="","",
IF($P$6=Lists!$I$6,AE6,
IF($P$6=Lists!$I$7,INT(MONTH(AE7)/3)&amp;"кв"&amp;(YEAR(AE7)-2000)&amp;"г",
IF($P$6=Lists!$I$8,AE8&amp;" год",
IF($P$6=Lists!$I$9,YEAR(AE7)&amp;"г.",""))))))</f>
        <v>45597</v>
      </c>
      <c r="AF4" s="21">
        <f>IF(OR($P$6="",$P$6=0,$P$7="",$P$7=0,$P$8="",$P$7&lt;1),"",
IF(AF$8="","",
IF($P$6=Lists!$I$6,AF6,
IF($P$6=Lists!$I$7,INT(MONTH(AF7)/3)&amp;"кв"&amp;(YEAR(AF7)-2000)&amp;"г",
IF($P$6=Lists!$I$8,AF8&amp;" год",
IF($P$6=Lists!$I$9,YEAR(AF7)&amp;"г.",""))))))</f>
        <v>45627</v>
      </c>
      <c r="AG4" s="21">
        <f>IF(OR($P$6="",$P$6=0,$P$7="",$P$7=0,$P$8="",$P$7&lt;1),"",
IF(AG$8="","",
IF($P$6=Lists!$I$6,AG6,
IF($P$6=Lists!$I$7,INT(MONTH(AG7)/3)&amp;"кв"&amp;(YEAR(AG7)-2000)&amp;"г",
IF($P$6=Lists!$I$8,AG8&amp;" год",
IF($P$6=Lists!$I$9,YEAR(AG7)&amp;"г.",""))))))</f>
        <v>45658</v>
      </c>
      <c r="AH4" s="21">
        <f>IF(OR($P$6="",$P$6=0,$P$7="",$P$7=0,$P$8="",$P$7&lt;1),"",
IF(AH$8="","",
IF($P$6=Lists!$I$6,AH6,
IF($P$6=Lists!$I$7,INT(MONTH(AH7)/3)&amp;"кв"&amp;(YEAR(AH7)-2000)&amp;"г",
IF($P$6=Lists!$I$8,AH8&amp;" год",
IF($P$6=Lists!$I$9,YEAR(AH7)&amp;"г.",""))))))</f>
        <v>45689</v>
      </c>
      <c r="AI4" s="21">
        <f>IF(OR($P$6="",$P$6=0,$P$7="",$P$7=0,$P$8="",$P$7&lt;1),"",
IF(AI$8="","",
IF($P$6=Lists!$I$6,AI6,
IF($P$6=Lists!$I$7,INT(MONTH(AI7)/3)&amp;"кв"&amp;(YEAR(AI7)-2000)&amp;"г",
IF($P$6=Lists!$I$8,AI8&amp;" год",
IF($P$6=Lists!$I$9,YEAR(AI7)&amp;"г.",""))))))</f>
        <v>45717</v>
      </c>
      <c r="AJ4" s="21">
        <f>IF(OR($P$6="",$P$6=0,$P$7="",$P$7=0,$P$8="",$P$7&lt;1),"",
IF(AJ$8="","",
IF($P$6=Lists!$I$6,AJ6,
IF($P$6=Lists!$I$7,INT(MONTH(AJ7)/3)&amp;"кв"&amp;(YEAR(AJ7)-2000)&amp;"г",
IF($P$6=Lists!$I$8,AJ8&amp;" год",
IF($P$6=Lists!$I$9,YEAR(AJ7)&amp;"г.",""))))))</f>
        <v>45748</v>
      </c>
      <c r="AK4" s="21">
        <f>IF(OR($P$6="",$P$6=0,$P$7="",$P$7=0,$P$8="",$P$7&lt;1),"",
IF(AK$8="","",
IF($P$6=Lists!$I$6,AK6,
IF($P$6=Lists!$I$7,INT(MONTH(AK7)/3)&amp;"кв"&amp;(YEAR(AK7)-2000)&amp;"г",
IF($P$6=Lists!$I$8,AK8&amp;" год",
IF($P$6=Lists!$I$9,YEAR(AK7)&amp;"г.",""))))))</f>
        <v>45778</v>
      </c>
      <c r="AL4" s="21">
        <f>IF(OR($P$6="",$P$6=0,$P$7="",$P$7=0,$P$8="",$P$7&lt;1),"",
IF(AL$8="","",
IF($P$6=Lists!$I$6,AL6,
IF($P$6=Lists!$I$7,INT(MONTH(AL7)/3)&amp;"кв"&amp;(YEAR(AL7)-2000)&amp;"г",
IF($P$6=Lists!$I$8,AL8&amp;" год",
IF($P$6=Lists!$I$9,YEAR(AL7)&amp;"г.",""))))))</f>
        <v>45809</v>
      </c>
      <c r="AM4" s="21">
        <f>IF(OR($P$6="",$P$6=0,$P$7="",$P$7=0,$P$8="",$P$7&lt;1),"",
IF(AM$8="","",
IF($P$6=Lists!$I$6,AM6,
IF($P$6=Lists!$I$7,INT(MONTH(AM7)/3)&amp;"кв"&amp;(YEAR(AM7)-2000)&amp;"г",
IF($P$6=Lists!$I$8,AM8&amp;" год",
IF($P$6=Lists!$I$9,YEAR(AM7)&amp;"г.",""))))))</f>
        <v>45839</v>
      </c>
      <c r="AN4" s="21">
        <f>IF(OR($P$6="",$P$6=0,$P$7="",$P$7=0,$P$8="",$P$7&lt;1),"",
IF(AN$8="","",
IF($P$6=Lists!$I$6,AN6,
IF($P$6=Lists!$I$7,INT(MONTH(AN7)/3)&amp;"кв"&amp;(YEAR(AN7)-2000)&amp;"г",
IF($P$6=Lists!$I$8,AN8&amp;" год",
IF($P$6=Lists!$I$9,YEAR(AN7)&amp;"г.",""))))))</f>
        <v>45870</v>
      </c>
      <c r="AO4" s="21">
        <f>IF(OR($P$6="",$P$6=0,$P$7="",$P$7=0,$P$8="",$P$7&lt;1),"",
IF(AO$8="","",
IF($P$6=Lists!$I$6,AO6,
IF($P$6=Lists!$I$7,INT(MONTH(AO7)/3)&amp;"кв"&amp;(YEAR(AO7)-2000)&amp;"г",
IF($P$6=Lists!$I$8,AO8&amp;" год",
IF($P$6=Lists!$I$9,YEAR(AO7)&amp;"г.",""))))))</f>
        <v>45901</v>
      </c>
      <c r="AP4" s="21">
        <f>IF(OR($P$6="",$P$6=0,$P$7="",$P$7=0,$P$8="",$P$7&lt;1),"",
IF(AP$8="","",
IF($P$6=Lists!$I$6,AP6,
IF($P$6=Lists!$I$7,INT(MONTH(AP7)/3)&amp;"кв"&amp;(YEAR(AP7)-2000)&amp;"г",
IF($P$6=Lists!$I$8,AP8&amp;" год",
IF($P$6=Lists!$I$9,YEAR(AP7)&amp;"г.",""))))))</f>
        <v>45931</v>
      </c>
      <c r="AQ4" s="21">
        <f>IF(OR($P$6="",$P$6=0,$P$7="",$P$7=0,$P$8="",$P$7&lt;1),"",
IF(AQ$8="","",
IF($P$6=Lists!$I$6,AQ6,
IF($P$6=Lists!$I$7,INT(MONTH(AQ7)/3)&amp;"кв"&amp;(YEAR(AQ7)-2000)&amp;"г",
IF($P$6=Lists!$I$8,AQ8&amp;" год",
IF($P$6=Lists!$I$9,YEAR(AQ7)&amp;"г.",""))))))</f>
        <v>45962</v>
      </c>
      <c r="AR4" s="21">
        <f>IF(OR($P$6="",$P$6=0,$P$7="",$P$7=0,$P$8="",$P$7&lt;1),"",
IF(AR$8="","",
IF($P$6=Lists!$I$6,AR6,
IF($P$6=Lists!$I$7,INT(MONTH(AR7)/3)&amp;"кв"&amp;(YEAR(AR7)-2000)&amp;"г",
IF($P$6=Lists!$I$8,AR8&amp;" год",
IF($P$6=Lists!$I$9,YEAR(AR7)&amp;"г.",""))))))</f>
        <v>45992</v>
      </c>
      <c r="AS4" s="21">
        <f>IF(OR($P$6="",$P$6=0,$P$7="",$P$7=0,$P$8="",$P$7&lt;1),"",
IF(AS$8="","",
IF($P$6=Lists!$I$6,AS6,
IF($P$6=Lists!$I$7,INT(MONTH(AS7)/3)&amp;"кв"&amp;(YEAR(AS7)-2000)&amp;"г",
IF($P$6=Lists!$I$8,AS8&amp;" год",
IF($P$6=Lists!$I$9,YEAR(AS7)&amp;"г.",""))))))</f>
        <v>46023</v>
      </c>
      <c r="AT4" s="21">
        <f>IF(OR($P$6="",$P$6=0,$P$7="",$P$7=0,$P$8="",$P$7&lt;1),"",
IF(AT$8="","",
IF($P$6=Lists!$I$6,AT6,
IF($P$6=Lists!$I$7,INT(MONTH(AT7)/3)&amp;"кв"&amp;(YEAR(AT7)-2000)&amp;"г",
IF($P$6=Lists!$I$8,AT8&amp;" год",
IF($P$6=Lists!$I$9,YEAR(AT7)&amp;"г.",""))))))</f>
        <v>46054</v>
      </c>
      <c r="AU4" s="21">
        <f>IF(OR($P$6="",$P$6=0,$P$7="",$P$7=0,$P$8="",$P$7&lt;1),"",
IF(AU$8="","",
IF($P$6=Lists!$I$6,AU6,
IF($P$6=Lists!$I$7,INT(MONTH(AU7)/3)&amp;"кв"&amp;(YEAR(AU7)-2000)&amp;"г",
IF($P$6=Lists!$I$8,AU8&amp;" год",
IF($P$6=Lists!$I$9,YEAR(AU7)&amp;"г.",""))))))</f>
        <v>46082</v>
      </c>
      <c r="AV4" s="21">
        <f>IF(OR($P$6="",$P$6=0,$P$7="",$P$7=0,$P$8="",$P$7&lt;1),"",
IF(AV$8="","",
IF($P$6=Lists!$I$6,AV6,
IF($P$6=Lists!$I$7,INT(MONTH(AV7)/3)&amp;"кв"&amp;(YEAR(AV7)-2000)&amp;"г",
IF($P$6=Lists!$I$8,AV8&amp;" год",
IF($P$6=Lists!$I$9,YEAR(AV7)&amp;"г.",""))))))</f>
        <v>46113</v>
      </c>
      <c r="AW4" s="21">
        <f>IF(OR($P$6="",$P$6=0,$P$7="",$P$7=0,$P$8="",$P$7&lt;1),"",
IF(AW$8="","",
IF($P$6=Lists!$I$6,AW6,
IF($P$6=Lists!$I$7,INT(MONTH(AW7)/3)&amp;"кв"&amp;(YEAR(AW7)-2000)&amp;"г",
IF($P$6=Lists!$I$8,AW8&amp;" год",
IF($P$6=Lists!$I$9,YEAR(AW7)&amp;"г.",""))))))</f>
        <v>46143</v>
      </c>
      <c r="AX4" s="21">
        <f>IF(OR($P$6="",$P$6=0,$P$7="",$P$7=0,$P$8="",$P$7&lt;1),"",
IF(AX$8="","",
IF($P$6=Lists!$I$6,AX6,
IF($P$6=Lists!$I$7,INT(MONTH(AX7)/3)&amp;"кв"&amp;(YEAR(AX7)-2000)&amp;"г",
IF($P$6=Lists!$I$8,AX8&amp;" год",
IF($P$6=Lists!$I$9,YEAR(AX7)&amp;"г.",""))))))</f>
        <v>46174</v>
      </c>
      <c r="AY4" s="21">
        <f>IF(OR($P$6="",$P$6=0,$P$7="",$P$7=0,$P$8="",$P$7&lt;1),"",
IF(AY$8="","",
IF($P$6=Lists!$I$6,AY6,
IF($P$6=Lists!$I$7,INT(MONTH(AY7)/3)&amp;"кв"&amp;(YEAR(AY7)-2000)&amp;"г",
IF($P$6=Lists!$I$8,AY8&amp;" год",
IF($P$6=Lists!$I$9,YEAR(AY7)&amp;"г.",""))))))</f>
        <v>46204</v>
      </c>
      <c r="AZ4" s="21">
        <f>IF(OR($P$6="",$P$6=0,$P$7="",$P$7=0,$P$8="",$P$7&lt;1),"",
IF(AZ$8="","",
IF($P$6=Lists!$I$6,AZ6,
IF($P$6=Lists!$I$7,INT(MONTH(AZ7)/3)&amp;"кв"&amp;(YEAR(AZ7)-2000)&amp;"г",
IF($P$6=Lists!$I$8,AZ8&amp;" год",
IF($P$6=Lists!$I$9,YEAR(AZ7)&amp;"г.",""))))))</f>
        <v>46235</v>
      </c>
      <c r="BA4" s="21">
        <f>IF(OR($P$6="",$P$6=0,$P$7="",$P$7=0,$P$8="",$P$7&lt;1),"",
IF(BA$8="","",
IF($P$6=Lists!$I$6,BA6,
IF($P$6=Lists!$I$7,INT(MONTH(BA7)/3)&amp;"кв"&amp;(YEAR(BA7)-2000)&amp;"г",
IF($P$6=Lists!$I$8,BA8&amp;" год",
IF($P$6=Lists!$I$9,YEAR(BA7)&amp;"г.",""))))))</f>
        <v>46266</v>
      </c>
      <c r="BB4" s="21">
        <f>IF(OR($P$6="",$P$6=0,$P$7="",$P$7=0,$P$8="",$P$7&lt;1),"",
IF(BB$8="","",
IF($P$6=Lists!$I$6,BB6,
IF($P$6=Lists!$I$7,INT(MONTH(BB7)/3)&amp;"кв"&amp;(YEAR(BB7)-2000)&amp;"г",
IF($P$6=Lists!$I$8,BB8&amp;" год",
IF($P$6=Lists!$I$9,YEAR(BB7)&amp;"г.",""))))))</f>
        <v>46296</v>
      </c>
      <c r="BC4" s="21">
        <f>IF(OR($P$6="",$P$6=0,$P$7="",$P$7=0,$P$8="",$P$7&lt;1),"",
IF(BC$8="","",
IF($P$6=Lists!$I$6,BC6,
IF($P$6=Lists!$I$7,INT(MONTH(BC7)/3)&amp;"кв"&amp;(YEAR(BC7)-2000)&amp;"г",
IF($P$6=Lists!$I$8,BC8&amp;" год",
IF($P$6=Lists!$I$9,YEAR(BC7)&amp;"г.",""))))))</f>
        <v>46327</v>
      </c>
      <c r="BD4" s="21">
        <f>IF(OR($P$6="",$P$6=0,$P$7="",$P$7=0,$P$8="",$P$7&lt;1),"",
IF(BD$8="","",
IF($P$6=Lists!$I$6,BD6,
IF($P$6=Lists!$I$7,INT(MONTH(BD7)/3)&amp;"кв"&amp;(YEAR(BD7)-2000)&amp;"г",
IF($P$6=Lists!$I$8,BD8&amp;" год",
IF($P$6=Lists!$I$9,YEAR(BD7)&amp;"г.",""))))))</f>
        <v>46357</v>
      </c>
      <c r="BE4" s="21">
        <f>IF(OR($P$6="",$P$6=0,$P$7="",$P$7=0,$P$8="",$P$7&lt;1),"",
IF(BE$8="","",
IF($P$6=Lists!$I$6,BE6,
IF($P$6=Lists!$I$7,INT(MONTH(BE7)/3)&amp;"кв"&amp;(YEAR(BE7)-2000)&amp;"г",
IF($P$6=Lists!$I$8,BE8&amp;" год",
IF($P$6=Lists!$I$9,YEAR(BE7)&amp;"г.",""))))))</f>
        <v>46388</v>
      </c>
      <c r="BF4" s="21">
        <f>IF(OR($P$6="",$P$6=0,$P$7="",$P$7=0,$P$8="",$P$7&lt;1),"",
IF(BF$8="","",
IF($P$6=Lists!$I$6,BF6,
IF($P$6=Lists!$I$7,INT(MONTH(BF7)/3)&amp;"кв"&amp;(YEAR(BF7)-2000)&amp;"г",
IF($P$6=Lists!$I$8,BF8&amp;" год",
IF($P$6=Lists!$I$9,YEAR(BF7)&amp;"г.",""))))))</f>
        <v>46419</v>
      </c>
      <c r="BG4" s="21">
        <f>IF(OR($P$6="",$P$6=0,$P$7="",$P$7=0,$P$8="",$P$7&lt;1),"",
IF(BG$8="","",
IF($P$6=Lists!$I$6,BG6,
IF($P$6=Lists!$I$7,INT(MONTH(BG7)/3)&amp;"кв"&amp;(YEAR(BG7)-2000)&amp;"г",
IF($P$6=Lists!$I$8,BG8&amp;" год",
IF($P$6=Lists!$I$9,YEAR(BG7)&amp;"г.",""))))))</f>
        <v>46447</v>
      </c>
      <c r="BH4" s="21">
        <f>IF(OR($P$6="",$P$6=0,$P$7="",$P$7=0,$P$8="",$P$7&lt;1),"",
IF(BH$8="","",
IF($P$6=Lists!$I$6,BH6,
IF($P$6=Lists!$I$7,INT(MONTH(BH7)/3)&amp;"кв"&amp;(YEAR(BH7)-2000)&amp;"г",
IF($P$6=Lists!$I$8,BH8&amp;" год",
IF($P$6=Lists!$I$9,YEAR(BH7)&amp;"г.",""))))))</f>
        <v>46478</v>
      </c>
      <c r="BI4" s="21">
        <f>IF(OR($P$6="",$P$6=0,$P$7="",$P$7=0,$P$8="",$P$7&lt;1),"",
IF(BI$8="","",
IF($P$6=Lists!$I$6,BI6,
IF($P$6=Lists!$I$7,INT(MONTH(BI7)/3)&amp;"кв"&amp;(YEAR(BI7)-2000)&amp;"г",
IF($P$6=Lists!$I$8,BI8&amp;" год",
IF($P$6=Lists!$I$9,YEAR(BI7)&amp;"г.",""))))))</f>
        <v>46508</v>
      </c>
      <c r="BJ4" s="21">
        <f>IF(OR($P$6="",$P$6=0,$P$7="",$P$7=0,$P$8="",$P$7&lt;1),"",
IF(BJ$8="","",
IF($P$6=Lists!$I$6,BJ6,
IF($P$6=Lists!$I$7,INT(MONTH(BJ7)/3)&amp;"кв"&amp;(YEAR(BJ7)-2000)&amp;"г",
IF($P$6=Lists!$I$8,BJ8&amp;" год",
IF($P$6=Lists!$I$9,YEAR(BJ7)&amp;"г.",""))))))</f>
        <v>46539</v>
      </c>
      <c r="BK4" s="21">
        <f>IF(OR($P$6="",$P$6=0,$P$7="",$P$7=0,$P$8="",$P$7&lt;1),"",
IF(BK$8="","",
IF($P$6=Lists!$I$6,BK6,
IF($P$6=Lists!$I$7,INT(MONTH(BK7)/3)&amp;"кв"&amp;(YEAR(BK7)-2000)&amp;"г",
IF($P$6=Lists!$I$8,BK8&amp;" год",
IF($P$6=Lists!$I$9,YEAR(BK7)&amp;"г.",""))))))</f>
        <v>46569</v>
      </c>
      <c r="BL4" s="21">
        <f>IF(OR($P$6="",$P$6=0,$P$7="",$P$7=0,$P$8="",$P$7&lt;1),"",
IF(BL$8="","",
IF($P$6=Lists!$I$6,BL6,
IF($P$6=Lists!$I$7,INT(MONTH(BL7)/3)&amp;"кв"&amp;(YEAR(BL7)-2000)&amp;"г",
IF($P$6=Lists!$I$8,BL8&amp;" год",
IF($P$6=Lists!$I$9,YEAR(BL7)&amp;"г.",""))))))</f>
        <v>46600</v>
      </c>
      <c r="BM4" s="21">
        <f>IF(OR($P$6="",$P$6=0,$P$7="",$P$7=0,$P$8="",$P$7&lt;1),"",
IF(BM$8="","",
IF($P$6=Lists!$I$6,BM6,
IF($P$6=Lists!$I$7,INT(MONTH(BM7)/3)&amp;"кв"&amp;(YEAR(BM7)-2000)&amp;"г",
IF($P$6=Lists!$I$8,BM8&amp;" год",
IF($P$6=Lists!$I$9,YEAR(BM7)&amp;"г.",""))))))</f>
        <v>46631</v>
      </c>
      <c r="BN4" s="21">
        <f>IF(OR($P$6="",$P$6=0,$P$7="",$P$7=0,$P$8="",$P$7&lt;1),"",
IF(BN$8="","",
IF($P$6=Lists!$I$6,BN6,
IF($P$6=Lists!$I$7,INT(MONTH(BN7)/3)&amp;"кв"&amp;(YEAR(BN7)-2000)&amp;"г",
IF($P$6=Lists!$I$8,BN8&amp;" год",
IF($P$6=Lists!$I$9,YEAR(BN7)&amp;"г.",""))))))</f>
        <v>46661</v>
      </c>
      <c r="BO4" s="21">
        <f>IF(OR($P$6="",$P$6=0,$P$7="",$P$7=0,$P$8="",$P$7&lt;1),"",
IF(BO$8="","",
IF($P$6=Lists!$I$6,BO6,
IF($P$6=Lists!$I$7,INT(MONTH(BO7)/3)&amp;"кв"&amp;(YEAR(BO7)-2000)&amp;"г",
IF($P$6=Lists!$I$8,BO8&amp;" год",
IF($P$6=Lists!$I$9,YEAR(BO7)&amp;"г.",""))))))</f>
        <v>46692</v>
      </c>
      <c r="BP4" s="21">
        <f>IF(OR($P$6="",$P$6=0,$P$7="",$P$7=0,$P$8="",$P$7&lt;1),"",
IF(BP$8="","",
IF($P$6=Lists!$I$6,BP6,
IF($P$6=Lists!$I$7,INT(MONTH(BP7)/3)&amp;"кв"&amp;(YEAR(BP7)-2000)&amp;"г",
IF($P$6=Lists!$I$8,BP8&amp;" год",
IF($P$6=Lists!$I$9,YEAR(BP7)&amp;"г.",""))))))</f>
        <v>46722</v>
      </c>
      <c r="BQ4" s="21">
        <f>IF(OR($P$6="",$P$6=0,$P$7="",$P$7=0,$P$8="",$P$7&lt;1),"",
IF(BQ$8="","",
IF($P$6=Lists!$I$6,BQ6,
IF($P$6=Lists!$I$7,INT(MONTH(BQ7)/3)&amp;"кв"&amp;(YEAR(BQ7)-2000)&amp;"г",
IF($P$6=Lists!$I$8,BQ8&amp;" год",
IF($P$6=Lists!$I$9,YEAR(BQ7)&amp;"г.",""))))))</f>
        <v>46753</v>
      </c>
      <c r="BR4" s="21">
        <f>IF(OR($P$6="",$P$6=0,$P$7="",$P$7=0,$P$8="",$P$7&lt;1),"",
IF(BR$8="","",
IF($P$6=Lists!$I$6,BR6,
IF($P$6=Lists!$I$7,INT(MONTH(BR7)/3)&amp;"кв"&amp;(YEAR(BR7)-2000)&amp;"г",
IF($P$6=Lists!$I$8,BR8&amp;" год",
IF($P$6=Lists!$I$9,YEAR(BR7)&amp;"г.",""))))))</f>
        <v>46784</v>
      </c>
      <c r="BS4" s="21">
        <f>IF(OR($P$6="",$P$6=0,$P$7="",$P$7=0,$P$8="",$P$7&lt;1),"",
IF(BS$8="","",
IF($P$6=Lists!$I$6,BS6,
IF($P$6=Lists!$I$7,INT(MONTH(BS7)/3)&amp;"кв"&amp;(YEAR(BS7)-2000)&amp;"г",
IF($P$6=Lists!$I$8,BS8&amp;" год",
IF($P$6=Lists!$I$9,YEAR(BS7)&amp;"г.",""))))))</f>
        <v>46813</v>
      </c>
      <c r="BT4" s="21">
        <f>IF(OR($P$6="",$P$6=0,$P$7="",$P$7=0,$P$8="",$P$7&lt;1),"",
IF(BT$8="","",
IF($P$6=Lists!$I$6,BT6,
IF($P$6=Lists!$I$7,INT(MONTH(BT7)/3)&amp;"кв"&amp;(YEAR(BT7)-2000)&amp;"г",
IF($P$6=Lists!$I$8,BT8&amp;" год",
IF($P$6=Lists!$I$9,YEAR(BT7)&amp;"г.",""))))))</f>
        <v>46844</v>
      </c>
      <c r="BU4" s="21">
        <f>IF(OR($P$6="",$P$6=0,$P$7="",$P$7=0,$P$8="",$P$7&lt;1),"",
IF(BU$8="","",
IF($P$6=Lists!$I$6,BU6,
IF($P$6=Lists!$I$7,INT(MONTH(BU7)/3)&amp;"кв"&amp;(YEAR(BU7)-2000)&amp;"г",
IF($P$6=Lists!$I$8,BU8&amp;" год",
IF($P$6=Lists!$I$9,YEAR(BU7)&amp;"г.",""))))))</f>
        <v>46874</v>
      </c>
      <c r="BV4" s="21">
        <f>IF(OR($P$6="",$P$6=0,$P$7="",$P$7=0,$P$8="",$P$7&lt;1),"",
IF(BV$8="","",
IF($P$6=Lists!$I$6,BV6,
IF($P$6=Lists!$I$7,INT(MONTH(BV7)/3)&amp;"кв"&amp;(YEAR(BV7)-2000)&amp;"г",
IF($P$6=Lists!$I$8,BV8&amp;" год",
IF($P$6=Lists!$I$9,YEAR(BV7)&amp;"г.",""))))))</f>
        <v>46905</v>
      </c>
      <c r="BW4" s="21">
        <f>IF(OR($P$6="",$P$6=0,$P$7="",$P$7=0,$P$8="",$P$7&lt;1),"",
IF(BW$8="","",
IF($P$6=Lists!$I$6,BW6,
IF($P$6=Lists!$I$7,INT(MONTH(BW7)/3)&amp;"кв"&amp;(YEAR(BW7)-2000)&amp;"г",
IF($P$6=Lists!$I$8,BW8&amp;" год",
IF($P$6=Lists!$I$9,YEAR(BW7)&amp;"г.",""))))))</f>
        <v>46935</v>
      </c>
      <c r="BX4" s="21">
        <f>IF(OR($P$6="",$P$6=0,$P$7="",$P$7=0,$P$8="",$P$7&lt;1),"",
IF(BX$8="","",
IF($P$6=Lists!$I$6,BX6,
IF($P$6=Lists!$I$7,INT(MONTH(BX7)/3)&amp;"кв"&amp;(YEAR(BX7)-2000)&amp;"г",
IF($P$6=Lists!$I$8,BX8&amp;" год",
IF($P$6=Lists!$I$9,YEAR(BX7)&amp;"г.",""))))))</f>
        <v>46966</v>
      </c>
      <c r="BY4" s="21">
        <f>IF(OR($P$6="",$P$6=0,$P$7="",$P$7=0,$P$8="",$P$7&lt;1),"",
IF(BY$8="","",
IF($P$6=Lists!$I$6,BY6,
IF($P$6=Lists!$I$7,INT(MONTH(BY7)/3)&amp;"кв"&amp;(YEAR(BY7)-2000)&amp;"г",
IF($P$6=Lists!$I$8,BY8&amp;" год",
IF($P$6=Lists!$I$9,YEAR(BY7)&amp;"г.",""))))))</f>
        <v>46997</v>
      </c>
      <c r="BZ4" s="21">
        <f>IF(OR($P$6="",$P$6=0,$P$7="",$P$7=0,$P$8="",$P$7&lt;1),"",
IF(BZ$8="","",
IF($P$6=Lists!$I$6,BZ6,
IF($P$6=Lists!$I$7,INT(MONTH(BZ7)/3)&amp;"кв"&amp;(YEAR(BZ7)-2000)&amp;"г",
IF($P$6=Lists!$I$8,BZ8&amp;" год",
IF($P$6=Lists!$I$9,YEAR(BZ7)&amp;"г.",""))))))</f>
        <v>47027</v>
      </c>
      <c r="CA4" s="21">
        <f>IF(OR($P$6="",$P$6=0,$P$7="",$P$7=0,$P$8="",$P$7&lt;1),"",
IF(CA$8="","",
IF($P$6=Lists!$I$6,CA6,
IF($P$6=Lists!$I$7,INT(MONTH(CA7)/3)&amp;"кв"&amp;(YEAR(CA7)-2000)&amp;"г",
IF($P$6=Lists!$I$8,CA8&amp;" год",
IF($P$6=Lists!$I$9,YEAR(CA7)&amp;"г.",""))))))</f>
        <v>47058</v>
      </c>
      <c r="CB4" s="21">
        <f>IF(OR($P$6="",$P$6=0,$P$7="",$P$7=0,$P$8="",$P$7&lt;1),"",
IF(CB$8="","",
IF($P$6=Lists!$I$6,CB6,
IF($P$6=Lists!$I$7,INT(MONTH(CB7)/3)&amp;"кв"&amp;(YEAR(CB7)-2000)&amp;"г",
IF($P$6=Lists!$I$8,CB8&amp;" год",
IF($P$6=Lists!$I$9,YEAR(CB7)&amp;"г.",""))))))</f>
        <v>47088</v>
      </c>
      <c r="CC4" s="21">
        <f>IF(OR($P$6="",$P$6=0,$P$7="",$P$7=0,$P$8="",$P$7&lt;1),"",
IF(CC$8="","",
IF($P$6=Lists!$I$6,CC6,
IF($P$6=Lists!$I$7,INT(MONTH(CC7)/3)&amp;"кв"&amp;(YEAR(CC7)-2000)&amp;"г",
IF($P$6=Lists!$I$8,CC8&amp;" год",
IF($P$6=Lists!$I$9,YEAR(CC7)&amp;"г.",""))))))</f>
        <v>47119</v>
      </c>
      <c r="CD4" s="21">
        <f>IF(OR($P$6="",$P$6=0,$P$7="",$P$7=0,$P$8="",$P$7&lt;1),"",
IF(CD$8="","",
IF($P$6=Lists!$I$6,CD6,
IF($P$6=Lists!$I$7,INT(MONTH(CD7)/3)&amp;"кв"&amp;(YEAR(CD7)-2000)&amp;"г",
IF($P$6=Lists!$I$8,CD8&amp;" год",
IF($P$6=Lists!$I$9,YEAR(CD7)&amp;"г.",""))))))</f>
        <v>47150</v>
      </c>
      <c r="CE4" s="21">
        <f>IF(OR($P$6="",$P$6=0,$P$7="",$P$7=0,$P$8="",$P$7&lt;1),"",
IF(CE$8="","",
IF($P$6=Lists!$I$6,CE6,
IF($P$6=Lists!$I$7,INT(MONTH(CE7)/3)&amp;"кв"&amp;(YEAR(CE7)-2000)&amp;"г",
IF($P$6=Lists!$I$8,CE8&amp;" год",
IF($P$6=Lists!$I$9,YEAR(CE7)&amp;"г.",""))))))</f>
        <v>47178</v>
      </c>
      <c r="CF4" s="21" t="str">
        <f>IF(OR($P$6="",$P$6=0,$P$7="",$P$7=0,$P$8="",$P$7&lt;1),"",
IF(CF$8="","",
IF($P$6=Lists!$I$6,CF6,
IF($P$6=Lists!$I$7,INT(MONTH(CF7)/3)&amp;"кв"&amp;(YEAR(CF7)-2000)&amp;"г",
IF($P$6=Lists!$I$8,CF8&amp;" год",
IF($P$6=Lists!$I$9,YEAR(CF7)&amp;"г.",""))))))</f>
        <v/>
      </c>
    </row>
    <row r="5" spans="2:84" ht="3" customHeight="1" x14ac:dyDescent="0.3">
      <c r="H5" s="4"/>
      <c r="I5" s="4"/>
      <c r="J5" s="4"/>
      <c r="M5" s="33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2:84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34" t="s">
        <v>10</v>
      </c>
      <c r="O6" s="8" t="s">
        <v>3</v>
      </c>
      <c r="P6" s="18" t="s">
        <v>5</v>
      </c>
      <c r="Q6" s="9" t="s">
        <v>4</v>
      </c>
      <c r="U6" s="25">
        <f>X6</f>
        <v>45383</v>
      </c>
      <c r="X6" s="25">
        <f>IF(OR($P$6="",$P$6=0,$P$7="",$P$7=0,$P$8="",$P$7&lt;1),"",
IF(X$8="","",
IF(X$8=1,EOMONTH($P$7,-1)+1,W7+1)))</f>
        <v>45383</v>
      </c>
      <c r="Y6" s="25">
        <f t="shared" ref="Y6:AD6" si="1">IF(OR($P$6="",$P$6=0,$P$7="",$P$7=0,$P$8="",$P$7&lt;1),"",
IF(Y$8="","",
IF(Y$8=1,EOMONTH($P$7,-1)+1,X7+1)))</f>
        <v>45413</v>
      </c>
      <c r="Z6" s="25">
        <f t="shared" si="1"/>
        <v>45444</v>
      </c>
      <c r="AA6" s="25">
        <f t="shared" si="1"/>
        <v>45474</v>
      </c>
      <c r="AB6" s="25">
        <f t="shared" si="1"/>
        <v>45505</v>
      </c>
      <c r="AC6" s="25">
        <f t="shared" si="1"/>
        <v>45536</v>
      </c>
      <c r="AD6" s="25">
        <f t="shared" si="1"/>
        <v>45566</v>
      </c>
      <c r="AE6" s="25">
        <f t="shared" ref="AE6" si="2">IF(OR($P$6="",$P$6=0,$P$7="",$P$7=0,$P$8="",$P$7&lt;1),"",
IF(AE$8="","",
IF(AE$8=1,EOMONTH($P$7,-1)+1,AD7+1)))</f>
        <v>45597</v>
      </c>
      <c r="AF6" s="25">
        <f t="shared" ref="AF6" si="3">IF(OR($P$6="",$P$6=0,$P$7="",$P$7=0,$P$8="",$P$7&lt;1),"",
IF(AF$8="","",
IF(AF$8=1,EOMONTH($P$7,-1)+1,AE7+1)))</f>
        <v>45627</v>
      </c>
      <c r="AG6" s="25">
        <f t="shared" ref="AG6" si="4">IF(OR($P$6="",$P$6=0,$P$7="",$P$7=0,$P$8="",$P$7&lt;1),"",
IF(AG$8="","",
IF(AG$8=1,EOMONTH($P$7,-1)+1,AF7+1)))</f>
        <v>45658</v>
      </c>
      <c r="AH6" s="25">
        <f t="shared" ref="AH6" si="5">IF(OR($P$6="",$P$6=0,$P$7="",$P$7=0,$P$8="",$P$7&lt;1),"",
IF(AH$8="","",
IF(AH$8=1,EOMONTH($P$7,-1)+1,AG7+1)))</f>
        <v>45689</v>
      </c>
      <c r="AI6" s="25">
        <f t="shared" ref="AI6" si="6">IF(OR($P$6="",$P$6=0,$P$7="",$P$7=0,$P$8="",$P$7&lt;1),"",
IF(AI$8="","",
IF(AI$8=1,EOMONTH($P$7,-1)+1,AH7+1)))</f>
        <v>45717</v>
      </c>
      <c r="AJ6" s="25">
        <f t="shared" ref="AJ6" si="7">IF(OR($P$6="",$P$6=0,$P$7="",$P$7=0,$P$8="",$P$7&lt;1),"",
IF(AJ$8="","",
IF(AJ$8=1,EOMONTH($P$7,-1)+1,AI7+1)))</f>
        <v>45748</v>
      </c>
      <c r="AK6" s="25">
        <f t="shared" ref="AK6" si="8">IF(OR($P$6="",$P$6=0,$P$7="",$P$7=0,$P$8="",$P$7&lt;1),"",
IF(AK$8="","",
IF(AK$8=1,EOMONTH($P$7,-1)+1,AJ7+1)))</f>
        <v>45778</v>
      </c>
      <c r="AL6" s="25">
        <f t="shared" ref="AL6" si="9">IF(OR($P$6="",$P$6=0,$P$7="",$P$7=0,$P$8="",$P$7&lt;1),"",
IF(AL$8="","",
IF(AL$8=1,EOMONTH($P$7,-1)+1,AK7+1)))</f>
        <v>45809</v>
      </c>
      <c r="AM6" s="25">
        <f t="shared" ref="AM6" si="10">IF(OR($P$6="",$P$6=0,$P$7="",$P$7=0,$P$8="",$P$7&lt;1),"",
IF(AM$8="","",
IF(AM$8=1,EOMONTH($P$7,-1)+1,AL7+1)))</f>
        <v>45839</v>
      </c>
      <c r="AN6" s="25">
        <f t="shared" ref="AN6" si="11">IF(OR($P$6="",$P$6=0,$P$7="",$P$7=0,$P$8="",$P$7&lt;1),"",
IF(AN$8="","",
IF(AN$8=1,EOMONTH($P$7,-1)+1,AM7+1)))</f>
        <v>45870</v>
      </c>
      <c r="AO6" s="25">
        <f t="shared" ref="AO6" si="12">IF(OR($P$6="",$P$6=0,$P$7="",$P$7=0,$P$8="",$P$7&lt;1),"",
IF(AO$8="","",
IF(AO$8=1,EOMONTH($P$7,-1)+1,AN7+1)))</f>
        <v>45901</v>
      </c>
      <c r="AP6" s="25">
        <f t="shared" ref="AP6" si="13">IF(OR($P$6="",$P$6=0,$P$7="",$P$7=0,$P$8="",$P$7&lt;1),"",
IF(AP$8="","",
IF(AP$8=1,EOMONTH($P$7,-1)+1,AO7+1)))</f>
        <v>45931</v>
      </c>
      <c r="AQ6" s="25">
        <f t="shared" ref="AQ6" si="14">IF(OR($P$6="",$P$6=0,$P$7="",$P$7=0,$P$8="",$P$7&lt;1),"",
IF(AQ$8="","",
IF(AQ$8=1,EOMONTH($P$7,-1)+1,AP7+1)))</f>
        <v>45962</v>
      </c>
      <c r="AR6" s="25">
        <f t="shared" ref="AR6" si="15">IF(OR($P$6="",$P$6=0,$P$7="",$P$7=0,$P$8="",$P$7&lt;1),"",
IF(AR$8="","",
IF(AR$8=1,EOMONTH($P$7,-1)+1,AQ7+1)))</f>
        <v>45992</v>
      </c>
      <c r="AS6" s="25">
        <f t="shared" ref="AS6" si="16">IF(OR($P$6="",$P$6=0,$P$7="",$P$7=0,$P$8="",$P$7&lt;1),"",
IF(AS$8="","",
IF(AS$8=1,EOMONTH($P$7,-1)+1,AR7+1)))</f>
        <v>46023</v>
      </c>
      <c r="AT6" s="25">
        <f t="shared" ref="AT6" si="17">IF(OR($P$6="",$P$6=0,$P$7="",$P$7=0,$P$8="",$P$7&lt;1),"",
IF(AT$8="","",
IF(AT$8=1,EOMONTH($P$7,-1)+1,AS7+1)))</f>
        <v>46054</v>
      </c>
      <c r="AU6" s="25">
        <f t="shared" ref="AU6" si="18">IF(OR($P$6="",$P$6=0,$P$7="",$P$7=0,$P$8="",$P$7&lt;1),"",
IF(AU$8="","",
IF(AU$8=1,EOMONTH($P$7,-1)+1,AT7+1)))</f>
        <v>46082</v>
      </c>
      <c r="AV6" s="25">
        <f t="shared" ref="AV6" si="19">IF(OR($P$6="",$P$6=0,$P$7="",$P$7=0,$P$8="",$P$7&lt;1),"",
IF(AV$8="","",
IF(AV$8=1,EOMONTH($P$7,-1)+1,AU7+1)))</f>
        <v>46113</v>
      </c>
      <c r="AW6" s="25">
        <f t="shared" ref="AW6" si="20">IF(OR($P$6="",$P$6=0,$P$7="",$P$7=0,$P$8="",$P$7&lt;1),"",
IF(AW$8="","",
IF(AW$8=1,EOMONTH($P$7,-1)+1,AV7+1)))</f>
        <v>46143</v>
      </c>
      <c r="AX6" s="25">
        <f t="shared" ref="AX6" si="21">IF(OR($P$6="",$P$6=0,$P$7="",$P$7=0,$P$8="",$P$7&lt;1),"",
IF(AX$8="","",
IF(AX$8=1,EOMONTH($P$7,-1)+1,AW7+1)))</f>
        <v>46174</v>
      </c>
      <c r="AY6" s="25">
        <f t="shared" ref="AY6" si="22">IF(OR($P$6="",$P$6=0,$P$7="",$P$7=0,$P$8="",$P$7&lt;1),"",
IF(AY$8="","",
IF(AY$8=1,EOMONTH($P$7,-1)+1,AX7+1)))</f>
        <v>46204</v>
      </c>
      <c r="AZ6" s="25">
        <f t="shared" ref="AZ6" si="23">IF(OR($P$6="",$P$6=0,$P$7="",$P$7=0,$P$8="",$P$7&lt;1),"",
IF(AZ$8="","",
IF(AZ$8=1,EOMONTH($P$7,-1)+1,AY7+1)))</f>
        <v>46235</v>
      </c>
      <c r="BA6" s="25">
        <f t="shared" ref="BA6" si="24">IF(OR($P$6="",$P$6=0,$P$7="",$P$7=0,$P$8="",$P$7&lt;1),"",
IF(BA$8="","",
IF(BA$8=1,EOMONTH($P$7,-1)+1,AZ7+1)))</f>
        <v>46266</v>
      </c>
      <c r="BB6" s="25">
        <f t="shared" ref="BB6" si="25">IF(OR($P$6="",$P$6=0,$P$7="",$P$7=0,$P$8="",$P$7&lt;1),"",
IF(BB$8="","",
IF(BB$8=1,EOMONTH($P$7,-1)+1,BA7+1)))</f>
        <v>46296</v>
      </c>
      <c r="BC6" s="25">
        <f t="shared" ref="BC6" si="26">IF(OR($P$6="",$P$6=0,$P$7="",$P$7=0,$P$8="",$P$7&lt;1),"",
IF(BC$8="","",
IF(BC$8=1,EOMONTH($P$7,-1)+1,BB7+1)))</f>
        <v>46327</v>
      </c>
      <c r="BD6" s="25">
        <f t="shared" ref="BD6" si="27">IF(OR($P$6="",$P$6=0,$P$7="",$P$7=0,$P$8="",$P$7&lt;1),"",
IF(BD$8="","",
IF(BD$8=1,EOMONTH($P$7,-1)+1,BC7+1)))</f>
        <v>46357</v>
      </c>
      <c r="BE6" s="25">
        <f t="shared" ref="BE6" si="28">IF(OR($P$6="",$P$6=0,$P$7="",$P$7=0,$P$8="",$P$7&lt;1),"",
IF(BE$8="","",
IF(BE$8=1,EOMONTH($P$7,-1)+1,BD7+1)))</f>
        <v>46388</v>
      </c>
      <c r="BF6" s="25">
        <f t="shared" ref="BF6" si="29">IF(OR($P$6="",$P$6=0,$P$7="",$P$7=0,$P$8="",$P$7&lt;1),"",
IF(BF$8="","",
IF(BF$8=1,EOMONTH($P$7,-1)+1,BE7+1)))</f>
        <v>46419</v>
      </c>
      <c r="BG6" s="25">
        <f t="shared" ref="BG6" si="30">IF(OR($P$6="",$P$6=0,$P$7="",$P$7=0,$P$8="",$P$7&lt;1),"",
IF(BG$8="","",
IF(BG$8=1,EOMONTH($P$7,-1)+1,BF7+1)))</f>
        <v>46447</v>
      </c>
      <c r="BH6" s="25">
        <f t="shared" ref="BH6" si="31">IF(OR($P$6="",$P$6=0,$P$7="",$P$7=0,$P$8="",$P$7&lt;1),"",
IF(BH$8="","",
IF(BH$8=1,EOMONTH($P$7,-1)+1,BG7+1)))</f>
        <v>46478</v>
      </c>
      <c r="BI6" s="25">
        <f t="shared" ref="BI6" si="32">IF(OR($P$6="",$P$6=0,$P$7="",$P$7=0,$P$8="",$P$7&lt;1),"",
IF(BI$8="","",
IF(BI$8=1,EOMONTH($P$7,-1)+1,BH7+1)))</f>
        <v>46508</v>
      </c>
      <c r="BJ6" s="25">
        <f t="shared" ref="BJ6" si="33">IF(OR($P$6="",$P$6=0,$P$7="",$P$7=0,$P$8="",$P$7&lt;1),"",
IF(BJ$8="","",
IF(BJ$8=1,EOMONTH($P$7,-1)+1,BI7+1)))</f>
        <v>46539</v>
      </c>
      <c r="BK6" s="25">
        <f t="shared" ref="BK6" si="34">IF(OR($P$6="",$P$6=0,$P$7="",$P$7=0,$P$8="",$P$7&lt;1),"",
IF(BK$8="","",
IF(BK$8=1,EOMONTH($P$7,-1)+1,BJ7+1)))</f>
        <v>46569</v>
      </c>
      <c r="BL6" s="25">
        <f t="shared" ref="BL6" si="35">IF(OR($P$6="",$P$6=0,$P$7="",$P$7=0,$P$8="",$P$7&lt;1),"",
IF(BL$8="","",
IF(BL$8=1,EOMONTH($P$7,-1)+1,BK7+1)))</f>
        <v>46600</v>
      </c>
      <c r="BM6" s="25">
        <f t="shared" ref="BM6" si="36">IF(OR($P$6="",$P$6=0,$P$7="",$P$7=0,$P$8="",$P$7&lt;1),"",
IF(BM$8="","",
IF(BM$8=1,EOMONTH($P$7,-1)+1,BL7+1)))</f>
        <v>46631</v>
      </c>
      <c r="BN6" s="25">
        <f t="shared" ref="BN6" si="37">IF(OR($P$6="",$P$6=0,$P$7="",$P$7=0,$P$8="",$P$7&lt;1),"",
IF(BN$8="","",
IF(BN$8=1,EOMONTH($P$7,-1)+1,BM7+1)))</f>
        <v>46661</v>
      </c>
      <c r="BO6" s="25">
        <f t="shared" ref="BO6" si="38">IF(OR($P$6="",$P$6=0,$P$7="",$P$7=0,$P$8="",$P$7&lt;1),"",
IF(BO$8="","",
IF(BO$8=1,EOMONTH($P$7,-1)+1,BN7+1)))</f>
        <v>46692</v>
      </c>
      <c r="BP6" s="25">
        <f t="shared" ref="BP6" si="39">IF(OR($P$6="",$P$6=0,$P$7="",$P$7=0,$P$8="",$P$7&lt;1),"",
IF(BP$8="","",
IF(BP$8=1,EOMONTH($P$7,-1)+1,BO7+1)))</f>
        <v>46722</v>
      </c>
      <c r="BQ6" s="25">
        <f t="shared" ref="BQ6" si="40">IF(OR($P$6="",$P$6=0,$P$7="",$P$7=0,$P$8="",$P$7&lt;1),"",
IF(BQ$8="","",
IF(BQ$8=1,EOMONTH($P$7,-1)+1,BP7+1)))</f>
        <v>46753</v>
      </c>
      <c r="BR6" s="25">
        <f t="shared" ref="BR6" si="41">IF(OR($P$6="",$P$6=0,$P$7="",$P$7=0,$P$8="",$P$7&lt;1),"",
IF(BR$8="","",
IF(BR$8=1,EOMONTH($P$7,-1)+1,BQ7+1)))</f>
        <v>46784</v>
      </c>
      <c r="BS6" s="25">
        <f t="shared" ref="BS6" si="42">IF(OR($P$6="",$P$6=0,$P$7="",$P$7=0,$P$8="",$P$7&lt;1),"",
IF(BS$8="","",
IF(BS$8=1,EOMONTH($P$7,-1)+1,BR7+1)))</f>
        <v>46813</v>
      </c>
      <c r="BT6" s="25">
        <f t="shared" ref="BT6" si="43">IF(OR($P$6="",$P$6=0,$P$7="",$P$7=0,$P$8="",$P$7&lt;1),"",
IF(BT$8="","",
IF(BT$8=1,EOMONTH($P$7,-1)+1,BS7+1)))</f>
        <v>46844</v>
      </c>
      <c r="BU6" s="25">
        <f t="shared" ref="BU6" si="44">IF(OR($P$6="",$P$6=0,$P$7="",$P$7=0,$P$8="",$P$7&lt;1),"",
IF(BU$8="","",
IF(BU$8=1,EOMONTH($P$7,-1)+1,BT7+1)))</f>
        <v>46874</v>
      </c>
      <c r="BV6" s="25">
        <f t="shared" ref="BV6" si="45">IF(OR($P$6="",$P$6=0,$P$7="",$P$7=0,$P$8="",$P$7&lt;1),"",
IF(BV$8="","",
IF(BV$8=1,EOMONTH($P$7,-1)+1,BU7+1)))</f>
        <v>46905</v>
      </c>
      <c r="BW6" s="25">
        <f t="shared" ref="BW6" si="46">IF(OR($P$6="",$P$6=0,$P$7="",$P$7=0,$P$8="",$P$7&lt;1),"",
IF(BW$8="","",
IF(BW$8=1,EOMONTH($P$7,-1)+1,BV7+1)))</f>
        <v>46935</v>
      </c>
      <c r="BX6" s="25">
        <f t="shared" ref="BX6" si="47">IF(OR($P$6="",$P$6=0,$P$7="",$P$7=0,$P$8="",$P$7&lt;1),"",
IF(BX$8="","",
IF(BX$8=1,EOMONTH($P$7,-1)+1,BW7+1)))</f>
        <v>46966</v>
      </c>
      <c r="BY6" s="25">
        <f t="shared" ref="BY6" si="48">IF(OR($P$6="",$P$6=0,$P$7="",$P$7=0,$P$8="",$P$7&lt;1),"",
IF(BY$8="","",
IF(BY$8=1,EOMONTH($P$7,-1)+1,BX7+1)))</f>
        <v>46997</v>
      </c>
      <c r="BZ6" s="25">
        <f t="shared" ref="BZ6" si="49">IF(OR($P$6="",$P$6=0,$P$7="",$P$7=0,$P$8="",$P$7&lt;1),"",
IF(BZ$8="","",
IF(BZ$8=1,EOMONTH($P$7,-1)+1,BY7+1)))</f>
        <v>47027</v>
      </c>
      <c r="CA6" s="25">
        <f t="shared" ref="CA6" si="50">IF(OR($P$6="",$P$6=0,$P$7="",$P$7=0,$P$8="",$P$7&lt;1),"",
IF(CA$8="","",
IF(CA$8=1,EOMONTH($P$7,-1)+1,BZ7+1)))</f>
        <v>47058</v>
      </c>
      <c r="CB6" s="25">
        <f t="shared" ref="CB6" si="51">IF(OR($P$6="",$P$6=0,$P$7="",$P$7=0,$P$8="",$P$7&lt;1),"",
IF(CB$8="","",
IF(CB$8=1,EOMONTH($P$7,-1)+1,CA7+1)))</f>
        <v>47088</v>
      </c>
      <c r="CC6" s="25">
        <f t="shared" ref="CC6" si="52">IF(OR($P$6="",$P$6=0,$P$7="",$P$7=0,$P$8="",$P$7&lt;1),"",
IF(CC$8="","",
IF(CC$8=1,EOMONTH($P$7,-1)+1,CB7+1)))</f>
        <v>47119</v>
      </c>
      <c r="CD6" s="25">
        <f t="shared" ref="CD6" si="53">IF(OR($P$6="",$P$6=0,$P$7="",$P$7=0,$P$8="",$P$7&lt;1),"",
IF(CD$8="","",
IF(CD$8=1,EOMONTH($P$7,-1)+1,CC7+1)))</f>
        <v>47150</v>
      </c>
      <c r="CE6" s="25">
        <f t="shared" ref="CE6" si="54">IF(OR($P$6="",$P$6=0,$P$7="",$P$7=0,$P$8="",$P$7&lt;1),"",
IF(CE$8="","",
IF(CE$8=1,EOMONTH($P$7,-1)+1,CD7+1)))</f>
        <v>47178</v>
      </c>
      <c r="CF6" s="25" t="str">
        <f t="shared" ref="CF6" si="55">IF(OR($P$6="",$P$6=0,$P$7="",$P$7=0,$P$8="",$P$7&lt;1),"",
IF(CF$8="","",
IF(CF$8=1,EOMONTH($P$7,-1)+1,CE7+1)))</f>
        <v/>
      </c>
    </row>
    <row r="7" spans="2:84" ht="12" customHeight="1" x14ac:dyDescent="0.3">
      <c r="B7" s="13">
        <f>ROW()</f>
        <v>7</v>
      </c>
      <c r="H7" s="1" t="str">
        <f t="shared" ref="H7:H8" si="56">I7</f>
        <v>старт моделирования</v>
      </c>
      <c r="I7" s="1" t="str">
        <f>Lists!$N$4</f>
        <v>старт моделирования</v>
      </c>
      <c r="M7" s="34" t="s">
        <v>5</v>
      </c>
      <c r="O7" s="8" t="s">
        <v>3</v>
      </c>
      <c r="P7" s="19">
        <v>45383</v>
      </c>
      <c r="Q7" s="9" t="s">
        <v>4</v>
      </c>
      <c r="U7" s="25">
        <f ca="1">MAX(INDIRECT(ADDRESS($B7,X$2)&amp;":"&amp;ADDRESS($B7,MAX($2:$2))))</f>
        <v>47208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45412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45443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45473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45504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45535</v>
      </c>
      <c r="AC7" s="25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>45565</v>
      </c>
      <c r="AD7" s="25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>45596</v>
      </c>
      <c r="AE7" s="25">
        <f>IF(OR($P$6="",$P$6=0,$P$7="",$P$7=0,$P$8="",$P$7&lt;1),"",
IF(AE$8="","",
IF($P$6=Lists!$I$6,EOMONTH(AE6,0),
IF($P$6=Lists!$I$7,EOMONTH(AE6,2-(MONTH(AE6)-1-3*INT((MONTH(AE6)-1)/3))),
IF($P$6=Lists!$I$8,EOMONTH(AE6,11),
IF($P$6=Lists!$I$9,EOMONTH(AE6,12-MONTH(AE6)),""))))))</f>
        <v>45626</v>
      </c>
      <c r="AF7" s="25">
        <f>IF(OR($P$6="",$P$6=0,$P$7="",$P$7=0,$P$8="",$P$7&lt;1),"",
IF(AF$8="","",
IF($P$6=Lists!$I$6,EOMONTH(AF6,0),
IF($P$6=Lists!$I$7,EOMONTH(AF6,2-(MONTH(AF6)-1-3*INT((MONTH(AF6)-1)/3))),
IF($P$6=Lists!$I$8,EOMONTH(AF6,11),
IF($P$6=Lists!$I$9,EOMONTH(AF6,12-MONTH(AF6)),""))))))</f>
        <v>45657</v>
      </c>
      <c r="AG7" s="25">
        <f>IF(OR($P$6="",$P$6=0,$P$7="",$P$7=0,$P$8="",$P$7&lt;1),"",
IF(AG$8="","",
IF($P$6=Lists!$I$6,EOMONTH(AG6,0),
IF($P$6=Lists!$I$7,EOMONTH(AG6,2-(MONTH(AG6)-1-3*INT((MONTH(AG6)-1)/3))),
IF($P$6=Lists!$I$8,EOMONTH(AG6,11),
IF($P$6=Lists!$I$9,EOMONTH(AG6,12-MONTH(AG6)),""))))))</f>
        <v>45688</v>
      </c>
      <c r="AH7" s="25">
        <f>IF(OR($P$6="",$P$6=0,$P$7="",$P$7=0,$P$8="",$P$7&lt;1),"",
IF(AH$8="","",
IF($P$6=Lists!$I$6,EOMONTH(AH6,0),
IF($P$6=Lists!$I$7,EOMONTH(AH6,2-(MONTH(AH6)-1-3*INT((MONTH(AH6)-1)/3))),
IF($P$6=Lists!$I$8,EOMONTH(AH6,11),
IF($P$6=Lists!$I$9,EOMONTH(AH6,12-MONTH(AH6)),""))))))</f>
        <v>45716</v>
      </c>
      <c r="AI7" s="25">
        <f>IF(OR($P$6="",$P$6=0,$P$7="",$P$7=0,$P$8="",$P$7&lt;1),"",
IF(AI$8="","",
IF($P$6=Lists!$I$6,EOMONTH(AI6,0),
IF($P$6=Lists!$I$7,EOMONTH(AI6,2-(MONTH(AI6)-1-3*INT((MONTH(AI6)-1)/3))),
IF($P$6=Lists!$I$8,EOMONTH(AI6,11),
IF($P$6=Lists!$I$9,EOMONTH(AI6,12-MONTH(AI6)),""))))))</f>
        <v>45747</v>
      </c>
      <c r="AJ7" s="25">
        <f>IF(OR($P$6="",$P$6=0,$P$7="",$P$7=0,$P$8="",$P$7&lt;1),"",
IF(AJ$8="","",
IF($P$6=Lists!$I$6,EOMONTH(AJ6,0),
IF($P$6=Lists!$I$7,EOMONTH(AJ6,2-(MONTH(AJ6)-1-3*INT((MONTH(AJ6)-1)/3))),
IF($P$6=Lists!$I$8,EOMONTH(AJ6,11),
IF($P$6=Lists!$I$9,EOMONTH(AJ6,12-MONTH(AJ6)),""))))))</f>
        <v>45777</v>
      </c>
      <c r="AK7" s="25">
        <f>IF(OR($P$6="",$P$6=0,$P$7="",$P$7=0,$P$8="",$P$7&lt;1),"",
IF(AK$8="","",
IF($P$6=Lists!$I$6,EOMONTH(AK6,0),
IF($P$6=Lists!$I$7,EOMONTH(AK6,2-(MONTH(AK6)-1-3*INT((MONTH(AK6)-1)/3))),
IF($P$6=Lists!$I$8,EOMONTH(AK6,11),
IF($P$6=Lists!$I$9,EOMONTH(AK6,12-MONTH(AK6)),""))))))</f>
        <v>45808</v>
      </c>
      <c r="AL7" s="25">
        <f>IF(OR($P$6="",$P$6=0,$P$7="",$P$7=0,$P$8="",$P$7&lt;1),"",
IF(AL$8="","",
IF($P$6=Lists!$I$6,EOMONTH(AL6,0),
IF($P$6=Lists!$I$7,EOMONTH(AL6,2-(MONTH(AL6)-1-3*INT((MONTH(AL6)-1)/3))),
IF($P$6=Lists!$I$8,EOMONTH(AL6,11),
IF($P$6=Lists!$I$9,EOMONTH(AL6,12-MONTH(AL6)),""))))))</f>
        <v>45838</v>
      </c>
      <c r="AM7" s="25">
        <f>IF(OR($P$6="",$P$6=0,$P$7="",$P$7=0,$P$8="",$P$7&lt;1),"",
IF(AM$8="","",
IF($P$6=Lists!$I$6,EOMONTH(AM6,0),
IF($P$6=Lists!$I$7,EOMONTH(AM6,2-(MONTH(AM6)-1-3*INT((MONTH(AM6)-1)/3))),
IF($P$6=Lists!$I$8,EOMONTH(AM6,11),
IF($P$6=Lists!$I$9,EOMONTH(AM6,12-MONTH(AM6)),""))))))</f>
        <v>45869</v>
      </c>
      <c r="AN7" s="25">
        <f>IF(OR($P$6="",$P$6=0,$P$7="",$P$7=0,$P$8="",$P$7&lt;1),"",
IF(AN$8="","",
IF($P$6=Lists!$I$6,EOMONTH(AN6,0),
IF($P$6=Lists!$I$7,EOMONTH(AN6,2-(MONTH(AN6)-1-3*INT((MONTH(AN6)-1)/3))),
IF($P$6=Lists!$I$8,EOMONTH(AN6,11),
IF($P$6=Lists!$I$9,EOMONTH(AN6,12-MONTH(AN6)),""))))))</f>
        <v>45900</v>
      </c>
      <c r="AO7" s="25">
        <f>IF(OR($P$6="",$P$6=0,$P$7="",$P$7=0,$P$8="",$P$7&lt;1),"",
IF(AO$8="","",
IF($P$6=Lists!$I$6,EOMONTH(AO6,0),
IF($P$6=Lists!$I$7,EOMONTH(AO6,2-(MONTH(AO6)-1-3*INT((MONTH(AO6)-1)/3))),
IF($P$6=Lists!$I$8,EOMONTH(AO6,11),
IF($P$6=Lists!$I$9,EOMONTH(AO6,12-MONTH(AO6)),""))))))</f>
        <v>45930</v>
      </c>
      <c r="AP7" s="25">
        <f>IF(OR($P$6="",$P$6=0,$P$7="",$P$7=0,$P$8="",$P$7&lt;1),"",
IF(AP$8="","",
IF($P$6=Lists!$I$6,EOMONTH(AP6,0),
IF($P$6=Lists!$I$7,EOMONTH(AP6,2-(MONTH(AP6)-1-3*INT((MONTH(AP6)-1)/3))),
IF($P$6=Lists!$I$8,EOMONTH(AP6,11),
IF($P$6=Lists!$I$9,EOMONTH(AP6,12-MONTH(AP6)),""))))))</f>
        <v>45961</v>
      </c>
      <c r="AQ7" s="25">
        <f>IF(OR($P$6="",$P$6=0,$P$7="",$P$7=0,$P$8="",$P$7&lt;1),"",
IF(AQ$8="","",
IF($P$6=Lists!$I$6,EOMONTH(AQ6,0),
IF($P$6=Lists!$I$7,EOMONTH(AQ6,2-(MONTH(AQ6)-1-3*INT((MONTH(AQ6)-1)/3))),
IF($P$6=Lists!$I$8,EOMONTH(AQ6,11),
IF($P$6=Lists!$I$9,EOMONTH(AQ6,12-MONTH(AQ6)),""))))))</f>
        <v>45991</v>
      </c>
      <c r="AR7" s="25">
        <f>IF(OR($P$6="",$P$6=0,$P$7="",$P$7=0,$P$8="",$P$7&lt;1),"",
IF(AR$8="","",
IF($P$6=Lists!$I$6,EOMONTH(AR6,0),
IF($P$6=Lists!$I$7,EOMONTH(AR6,2-(MONTH(AR6)-1-3*INT((MONTH(AR6)-1)/3))),
IF($P$6=Lists!$I$8,EOMONTH(AR6,11),
IF($P$6=Lists!$I$9,EOMONTH(AR6,12-MONTH(AR6)),""))))))</f>
        <v>46022</v>
      </c>
      <c r="AS7" s="25">
        <f>IF(OR($P$6="",$P$6=0,$P$7="",$P$7=0,$P$8="",$P$7&lt;1),"",
IF(AS$8="","",
IF($P$6=Lists!$I$6,EOMONTH(AS6,0),
IF($P$6=Lists!$I$7,EOMONTH(AS6,2-(MONTH(AS6)-1-3*INT((MONTH(AS6)-1)/3))),
IF($P$6=Lists!$I$8,EOMONTH(AS6,11),
IF($P$6=Lists!$I$9,EOMONTH(AS6,12-MONTH(AS6)),""))))))</f>
        <v>46053</v>
      </c>
      <c r="AT7" s="25">
        <f>IF(OR($P$6="",$P$6=0,$P$7="",$P$7=0,$P$8="",$P$7&lt;1),"",
IF(AT$8="","",
IF($P$6=Lists!$I$6,EOMONTH(AT6,0),
IF($P$6=Lists!$I$7,EOMONTH(AT6,2-(MONTH(AT6)-1-3*INT((MONTH(AT6)-1)/3))),
IF($P$6=Lists!$I$8,EOMONTH(AT6,11),
IF($P$6=Lists!$I$9,EOMONTH(AT6,12-MONTH(AT6)),""))))))</f>
        <v>46081</v>
      </c>
      <c r="AU7" s="25">
        <f>IF(OR($P$6="",$P$6=0,$P$7="",$P$7=0,$P$8="",$P$7&lt;1),"",
IF(AU$8="","",
IF($P$6=Lists!$I$6,EOMONTH(AU6,0),
IF($P$6=Lists!$I$7,EOMONTH(AU6,2-(MONTH(AU6)-1-3*INT((MONTH(AU6)-1)/3))),
IF($P$6=Lists!$I$8,EOMONTH(AU6,11),
IF($P$6=Lists!$I$9,EOMONTH(AU6,12-MONTH(AU6)),""))))))</f>
        <v>46112</v>
      </c>
      <c r="AV7" s="25">
        <f>IF(OR($P$6="",$P$6=0,$P$7="",$P$7=0,$P$8="",$P$7&lt;1),"",
IF(AV$8="","",
IF($P$6=Lists!$I$6,EOMONTH(AV6,0),
IF($P$6=Lists!$I$7,EOMONTH(AV6,2-(MONTH(AV6)-1-3*INT((MONTH(AV6)-1)/3))),
IF($P$6=Lists!$I$8,EOMONTH(AV6,11),
IF($P$6=Lists!$I$9,EOMONTH(AV6,12-MONTH(AV6)),""))))))</f>
        <v>46142</v>
      </c>
      <c r="AW7" s="25">
        <f>IF(OR($P$6="",$P$6=0,$P$7="",$P$7=0,$P$8="",$P$7&lt;1),"",
IF(AW$8="","",
IF($P$6=Lists!$I$6,EOMONTH(AW6,0),
IF($P$6=Lists!$I$7,EOMONTH(AW6,2-(MONTH(AW6)-1-3*INT((MONTH(AW6)-1)/3))),
IF($P$6=Lists!$I$8,EOMONTH(AW6,11),
IF($P$6=Lists!$I$9,EOMONTH(AW6,12-MONTH(AW6)),""))))))</f>
        <v>46173</v>
      </c>
      <c r="AX7" s="25">
        <f>IF(OR($P$6="",$P$6=0,$P$7="",$P$7=0,$P$8="",$P$7&lt;1),"",
IF(AX$8="","",
IF($P$6=Lists!$I$6,EOMONTH(AX6,0),
IF($P$6=Lists!$I$7,EOMONTH(AX6,2-(MONTH(AX6)-1-3*INT((MONTH(AX6)-1)/3))),
IF($P$6=Lists!$I$8,EOMONTH(AX6,11),
IF($P$6=Lists!$I$9,EOMONTH(AX6,12-MONTH(AX6)),""))))))</f>
        <v>46203</v>
      </c>
      <c r="AY7" s="25">
        <f>IF(OR($P$6="",$P$6=0,$P$7="",$P$7=0,$P$8="",$P$7&lt;1),"",
IF(AY$8="","",
IF($P$6=Lists!$I$6,EOMONTH(AY6,0),
IF($P$6=Lists!$I$7,EOMONTH(AY6,2-(MONTH(AY6)-1-3*INT((MONTH(AY6)-1)/3))),
IF($P$6=Lists!$I$8,EOMONTH(AY6,11),
IF($P$6=Lists!$I$9,EOMONTH(AY6,12-MONTH(AY6)),""))))))</f>
        <v>46234</v>
      </c>
      <c r="AZ7" s="25">
        <f>IF(OR($P$6="",$P$6=0,$P$7="",$P$7=0,$P$8="",$P$7&lt;1),"",
IF(AZ$8="","",
IF($P$6=Lists!$I$6,EOMONTH(AZ6,0),
IF($P$6=Lists!$I$7,EOMONTH(AZ6,2-(MONTH(AZ6)-1-3*INT((MONTH(AZ6)-1)/3))),
IF($P$6=Lists!$I$8,EOMONTH(AZ6,11),
IF($P$6=Lists!$I$9,EOMONTH(AZ6,12-MONTH(AZ6)),""))))))</f>
        <v>46265</v>
      </c>
      <c r="BA7" s="25">
        <f>IF(OR($P$6="",$P$6=0,$P$7="",$P$7=0,$P$8="",$P$7&lt;1),"",
IF(BA$8="","",
IF($P$6=Lists!$I$6,EOMONTH(BA6,0),
IF($P$6=Lists!$I$7,EOMONTH(BA6,2-(MONTH(BA6)-1-3*INT((MONTH(BA6)-1)/3))),
IF($P$6=Lists!$I$8,EOMONTH(BA6,11),
IF($P$6=Lists!$I$9,EOMONTH(BA6,12-MONTH(BA6)),""))))))</f>
        <v>46295</v>
      </c>
      <c r="BB7" s="25">
        <f>IF(OR($P$6="",$P$6=0,$P$7="",$P$7=0,$P$8="",$P$7&lt;1),"",
IF(BB$8="","",
IF($P$6=Lists!$I$6,EOMONTH(BB6,0),
IF($P$6=Lists!$I$7,EOMONTH(BB6,2-(MONTH(BB6)-1-3*INT((MONTH(BB6)-1)/3))),
IF($P$6=Lists!$I$8,EOMONTH(BB6,11),
IF($P$6=Lists!$I$9,EOMONTH(BB6,12-MONTH(BB6)),""))))))</f>
        <v>46326</v>
      </c>
      <c r="BC7" s="25">
        <f>IF(OR($P$6="",$P$6=0,$P$7="",$P$7=0,$P$8="",$P$7&lt;1),"",
IF(BC$8="","",
IF($P$6=Lists!$I$6,EOMONTH(BC6,0),
IF($P$6=Lists!$I$7,EOMONTH(BC6,2-(MONTH(BC6)-1-3*INT((MONTH(BC6)-1)/3))),
IF($P$6=Lists!$I$8,EOMONTH(BC6,11),
IF($P$6=Lists!$I$9,EOMONTH(BC6,12-MONTH(BC6)),""))))))</f>
        <v>46356</v>
      </c>
      <c r="BD7" s="25">
        <f>IF(OR($P$6="",$P$6=0,$P$7="",$P$7=0,$P$8="",$P$7&lt;1),"",
IF(BD$8="","",
IF($P$6=Lists!$I$6,EOMONTH(BD6,0),
IF($P$6=Lists!$I$7,EOMONTH(BD6,2-(MONTH(BD6)-1-3*INT((MONTH(BD6)-1)/3))),
IF($P$6=Lists!$I$8,EOMONTH(BD6,11),
IF($P$6=Lists!$I$9,EOMONTH(BD6,12-MONTH(BD6)),""))))))</f>
        <v>46387</v>
      </c>
      <c r="BE7" s="25">
        <f>IF(OR($P$6="",$P$6=0,$P$7="",$P$7=0,$P$8="",$P$7&lt;1),"",
IF(BE$8="","",
IF($P$6=Lists!$I$6,EOMONTH(BE6,0),
IF($P$6=Lists!$I$7,EOMONTH(BE6,2-(MONTH(BE6)-1-3*INT((MONTH(BE6)-1)/3))),
IF($P$6=Lists!$I$8,EOMONTH(BE6,11),
IF($P$6=Lists!$I$9,EOMONTH(BE6,12-MONTH(BE6)),""))))))</f>
        <v>46418</v>
      </c>
      <c r="BF7" s="25">
        <f>IF(OR($P$6="",$P$6=0,$P$7="",$P$7=0,$P$8="",$P$7&lt;1),"",
IF(BF$8="","",
IF($P$6=Lists!$I$6,EOMONTH(BF6,0),
IF($P$6=Lists!$I$7,EOMONTH(BF6,2-(MONTH(BF6)-1-3*INT((MONTH(BF6)-1)/3))),
IF($P$6=Lists!$I$8,EOMONTH(BF6,11),
IF($P$6=Lists!$I$9,EOMONTH(BF6,12-MONTH(BF6)),""))))))</f>
        <v>46446</v>
      </c>
      <c r="BG7" s="25">
        <f>IF(OR($P$6="",$P$6=0,$P$7="",$P$7=0,$P$8="",$P$7&lt;1),"",
IF(BG$8="","",
IF($P$6=Lists!$I$6,EOMONTH(BG6,0),
IF($P$6=Lists!$I$7,EOMONTH(BG6,2-(MONTH(BG6)-1-3*INT((MONTH(BG6)-1)/3))),
IF($P$6=Lists!$I$8,EOMONTH(BG6,11),
IF($P$6=Lists!$I$9,EOMONTH(BG6,12-MONTH(BG6)),""))))))</f>
        <v>46477</v>
      </c>
      <c r="BH7" s="25">
        <f>IF(OR($P$6="",$P$6=0,$P$7="",$P$7=0,$P$8="",$P$7&lt;1),"",
IF(BH$8="","",
IF($P$6=Lists!$I$6,EOMONTH(BH6,0),
IF($P$6=Lists!$I$7,EOMONTH(BH6,2-(MONTH(BH6)-1-3*INT((MONTH(BH6)-1)/3))),
IF($P$6=Lists!$I$8,EOMONTH(BH6,11),
IF($P$6=Lists!$I$9,EOMONTH(BH6,12-MONTH(BH6)),""))))))</f>
        <v>46507</v>
      </c>
      <c r="BI7" s="25">
        <f>IF(OR($P$6="",$P$6=0,$P$7="",$P$7=0,$P$8="",$P$7&lt;1),"",
IF(BI$8="","",
IF($P$6=Lists!$I$6,EOMONTH(BI6,0),
IF($P$6=Lists!$I$7,EOMONTH(BI6,2-(MONTH(BI6)-1-3*INT((MONTH(BI6)-1)/3))),
IF($P$6=Lists!$I$8,EOMONTH(BI6,11),
IF($P$6=Lists!$I$9,EOMONTH(BI6,12-MONTH(BI6)),""))))))</f>
        <v>46538</v>
      </c>
      <c r="BJ7" s="25">
        <f>IF(OR($P$6="",$P$6=0,$P$7="",$P$7=0,$P$8="",$P$7&lt;1),"",
IF(BJ$8="","",
IF($P$6=Lists!$I$6,EOMONTH(BJ6,0),
IF($P$6=Lists!$I$7,EOMONTH(BJ6,2-(MONTH(BJ6)-1-3*INT((MONTH(BJ6)-1)/3))),
IF($P$6=Lists!$I$8,EOMONTH(BJ6,11),
IF($P$6=Lists!$I$9,EOMONTH(BJ6,12-MONTH(BJ6)),""))))))</f>
        <v>46568</v>
      </c>
      <c r="BK7" s="25">
        <f>IF(OR($P$6="",$P$6=0,$P$7="",$P$7=0,$P$8="",$P$7&lt;1),"",
IF(BK$8="","",
IF($P$6=Lists!$I$6,EOMONTH(BK6,0),
IF($P$6=Lists!$I$7,EOMONTH(BK6,2-(MONTH(BK6)-1-3*INT((MONTH(BK6)-1)/3))),
IF($P$6=Lists!$I$8,EOMONTH(BK6,11),
IF($P$6=Lists!$I$9,EOMONTH(BK6,12-MONTH(BK6)),""))))))</f>
        <v>46599</v>
      </c>
      <c r="BL7" s="25">
        <f>IF(OR($P$6="",$P$6=0,$P$7="",$P$7=0,$P$8="",$P$7&lt;1),"",
IF(BL$8="","",
IF($P$6=Lists!$I$6,EOMONTH(BL6,0),
IF($P$6=Lists!$I$7,EOMONTH(BL6,2-(MONTH(BL6)-1-3*INT((MONTH(BL6)-1)/3))),
IF($P$6=Lists!$I$8,EOMONTH(BL6,11),
IF($P$6=Lists!$I$9,EOMONTH(BL6,12-MONTH(BL6)),""))))))</f>
        <v>46630</v>
      </c>
      <c r="BM7" s="25">
        <f>IF(OR($P$6="",$P$6=0,$P$7="",$P$7=0,$P$8="",$P$7&lt;1),"",
IF(BM$8="","",
IF($P$6=Lists!$I$6,EOMONTH(BM6,0),
IF($P$6=Lists!$I$7,EOMONTH(BM6,2-(MONTH(BM6)-1-3*INT((MONTH(BM6)-1)/3))),
IF($P$6=Lists!$I$8,EOMONTH(BM6,11),
IF($P$6=Lists!$I$9,EOMONTH(BM6,12-MONTH(BM6)),""))))))</f>
        <v>46660</v>
      </c>
      <c r="BN7" s="25">
        <f>IF(OR($P$6="",$P$6=0,$P$7="",$P$7=0,$P$8="",$P$7&lt;1),"",
IF(BN$8="","",
IF($P$6=Lists!$I$6,EOMONTH(BN6,0),
IF($P$6=Lists!$I$7,EOMONTH(BN6,2-(MONTH(BN6)-1-3*INT((MONTH(BN6)-1)/3))),
IF($P$6=Lists!$I$8,EOMONTH(BN6,11),
IF($P$6=Lists!$I$9,EOMONTH(BN6,12-MONTH(BN6)),""))))))</f>
        <v>46691</v>
      </c>
      <c r="BO7" s="25">
        <f>IF(OR($P$6="",$P$6=0,$P$7="",$P$7=0,$P$8="",$P$7&lt;1),"",
IF(BO$8="","",
IF($P$6=Lists!$I$6,EOMONTH(BO6,0),
IF($P$6=Lists!$I$7,EOMONTH(BO6,2-(MONTH(BO6)-1-3*INT((MONTH(BO6)-1)/3))),
IF($P$6=Lists!$I$8,EOMONTH(BO6,11),
IF($P$6=Lists!$I$9,EOMONTH(BO6,12-MONTH(BO6)),""))))))</f>
        <v>46721</v>
      </c>
      <c r="BP7" s="25">
        <f>IF(OR($P$6="",$P$6=0,$P$7="",$P$7=0,$P$8="",$P$7&lt;1),"",
IF(BP$8="","",
IF($P$6=Lists!$I$6,EOMONTH(BP6,0),
IF($P$6=Lists!$I$7,EOMONTH(BP6,2-(MONTH(BP6)-1-3*INT((MONTH(BP6)-1)/3))),
IF($P$6=Lists!$I$8,EOMONTH(BP6,11),
IF($P$6=Lists!$I$9,EOMONTH(BP6,12-MONTH(BP6)),""))))))</f>
        <v>46752</v>
      </c>
      <c r="BQ7" s="25">
        <f>IF(OR($P$6="",$P$6=0,$P$7="",$P$7=0,$P$8="",$P$7&lt;1),"",
IF(BQ$8="","",
IF($P$6=Lists!$I$6,EOMONTH(BQ6,0),
IF($P$6=Lists!$I$7,EOMONTH(BQ6,2-(MONTH(BQ6)-1-3*INT((MONTH(BQ6)-1)/3))),
IF($P$6=Lists!$I$8,EOMONTH(BQ6,11),
IF($P$6=Lists!$I$9,EOMONTH(BQ6,12-MONTH(BQ6)),""))))))</f>
        <v>46783</v>
      </c>
      <c r="BR7" s="25">
        <f>IF(OR($P$6="",$P$6=0,$P$7="",$P$7=0,$P$8="",$P$7&lt;1),"",
IF(BR$8="","",
IF($P$6=Lists!$I$6,EOMONTH(BR6,0),
IF($P$6=Lists!$I$7,EOMONTH(BR6,2-(MONTH(BR6)-1-3*INT((MONTH(BR6)-1)/3))),
IF($P$6=Lists!$I$8,EOMONTH(BR6,11),
IF($P$6=Lists!$I$9,EOMONTH(BR6,12-MONTH(BR6)),""))))))</f>
        <v>46812</v>
      </c>
      <c r="BS7" s="25">
        <f>IF(OR($P$6="",$P$6=0,$P$7="",$P$7=0,$P$8="",$P$7&lt;1),"",
IF(BS$8="","",
IF($P$6=Lists!$I$6,EOMONTH(BS6,0),
IF($P$6=Lists!$I$7,EOMONTH(BS6,2-(MONTH(BS6)-1-3*INT((MONTH(BS6)-1)/3))),
IF($P$6=Lists!$I$8,EOMONTH(BS6,11),
IF($P$6=Lists!$I$9,EOMONTH(BS6,12-MONTH(BS6)),""))))))</f>
        <v>46843</v>
      </c>
      <c r="BT7" s="25">
        <f>IF(OR($P$6="",$P$6=0,$P$7="",$P$7=0,$P$8="",$P$7&lt;1),"",
IF(BT$8="","",
IF($P$6=Lists!$I$6,EOMONTH(BT6,0),
IF($P$6=Lists!$I$7,EOMONTH(BT6,2-(MONTH(BT6)-1-3*INT((MONTH(BT6)-1)/3))),
IF($P$6=Lists!$I$8,EOMONTH(BT6,11),
IF($P$6=Lists!$I$9,EOMONTH(BT6,12-MONTH(BT6)),""))))))</f>
        <v>46873</v>
      </c>
      <c r="BU7" s="25">
        <f>IF(OR($P$6="",$P$6=0,$P$7="",$P$7=0,$P$8="",$P$7&lt;1),"",
IF(BU$8="","",
IF($P$6=Lists!$I$6,EOMONTH(BU6,0),
IF($P$6=Lists!$I$7,EOMONTH(BU6,2-(MONTH(BU6)-1-3*INT((MONTH(BU6)-1)/3))),
IF($P$6=Lists!$I$8,EOMONTH(BU6,11),
IF($P$6=Lists!$I$9,EOMONTH(BU6,12-MONTH(BU6)),""))))))</f>
        <v>46904</v>
      </c>
      <c r="BV7" s="25">
        <f>IF(OR($P$6="",$P$6=0,$P$7="",$P$7=0,$P$8="",$P$7&lt;1),"",
IF(BV$8="","",
IF($P$6=Lists!$I$6,EOMONTH(BV6,0),
IF($P$6=Lists!$I$7,EOMONTH(BV6,2-(MONTH(BV6)-1-3*INT((MONTH(BV6)-1)/3))),
IF($P$6=Lists!$I$8,EOMONTH(BV6,11),
IF($P$6=Lists!$I$9,EOMONTH(BV6,12-MONTH(BV6)),""))))))</f>
        <v>46934</v>
      </c>
      <c r="BW7" s="25">
        <f>IF(OR($P$6="",$P$6=0,$P$7="",$P$7=0,$P$8="",$P$7&lt;1),"",
IF(BW$8="","",
IF($P$6=Lists!$I$6,EOMONTH(BW6,0),
IF($P$6=Lists!$I$7,EOMONTH(BW6,2-(MONTH(BW6)-1-3*INT((MONTH(BW6)-1)/3))),
IF($P$6=Lists!$I$8,EOMONTH(BW6,11),
IF($P$6=Lists!$I$9,EOMONTH(BW6,12-MONTH(BW6)),""))))))</f>
        <v>46965</v>
      </c>
      <c r="BX7" s="25">
        <f>IF(OR($P$6="",$P$6=0,$P$7="",$P$7=0,$P$8="",$P$7&lt;1),"",
IF(BX$8="","",
IF($P$6=Lists!$I$6,EOMONTH(BX6,0),
IF($P$6=Lists!$I$7,EOMONTH(BX6,2-(MONTH(BX6)-1-3*INT((MONTH(BX6)-1)/3))),
IF($P$6=Lists!$I$8,EOMONTH(BX6,11),
IF($P$6=Lists!$I$9,EOMONTH(BX6,12-MONTH(BX6)),""))))))</f>
        <v>46996</v>
      </c>
      <c r="BY7" s="25">
        <f>IF(OR($P$6="",$P$6=0,$P$7="",$P$7=0,$P$8="",$P$7&lt;1),"",
IF(BY$8="","",
IF($P$6=Lists!$I$6,EOMONTH(BY6,0),
IF($P$6=Lists!$I$7,EOMONTH(BY6,2-(MONTH(BY6)-1-3*INT((MONTH(BY6)-1)/3))),
IF($P$6=Lists!$I$8,EOMONTH(BY6,11),
IF($P$6=Lists!$I$9,EOMONTH(BY6,12-MONTH(BY6)),""))))))</f>
        <v>47026</v>
      </c>
      <c r="BZ7" s="25">
        <f>IF(OR($P$6="",$P$6=0,$P$7="",$P$7=0,$P$8="",$P$7&lt;1),"",
IF(BZ$8="","",
IF($P$6=Lists!$I$6,EOMONTH(BZ6,0),
IF($P$6=Lists!$I$7,EOMONTH(BZ6,2-(MONTH(BZ6)-1-3*INT((MONTH(BZ6)-1)/3))),
IF($P$6=Lists!$I$8,EOMONTH(BZ6,11),
IF($P$6=Lists!$I$9,EOMONTH(BZ6,12-MONTH(BZ6)),""))))))</f>
        <v>47057</v>
      </c>
      <c r="CA7" s="25">
        <f>IF(OR($P$6="",$P$6=0,$P$7="",$P$7=0,$P$8="",$P$7&lt;1),"",
IF(CA$8="","",
IF($P$6=Lists!$I$6,EOMONTH(CA6,0),
IF($P$6=Lists!$I$7,EOMONTH(CA6,2-(MONTH(CA6)-1-3*INT((MONTH(CA6)-1)/3))),
IF($P$6=Lists!$I$8,EOMONTH(CA6,11),
IF($P$6=Lists!$I$9,EOMONTH(CA6,12-MONTH(CA6)),""))))))</f>
        <v>47087</v>
      </c>
      <c r="CB7" s="25">
        <f>IF(OR($P$6="",$P$6=0,$P$7="",$P$7=0,$P$8="",$P$7&lt;1),"",
IF(CB$8="","",
IF($P$6=Lists!$I$6,EOMONTH(CB6,0),
IF($P$6=Lists!$I$7,EOMONTH(CB6,2-(MONTH(CB6)-1-3*INT((MONTH(CB6)-1)/3))),
IF($P$6=Lists!$I$8,EOMONTH(CB6,11),
IF($P$6=Lists!$I$9,EOMONTH(CB6,12-MONTH(CB6)),""))))))</f>
        <v>47118</v>
      </c>
      <c r="CC7" s="25">
        <f>IF(OR($P$6="",$P$6=0,$P$7="",$P$7=0,$P$8="",$P$7&lt;1),"",
IF(CC$8="","",
IF($P$6=Lists!$I$6,EOMONTH(CC6,0),
IF($P$6=Lists!$I$7,EOMONTH(CC6,2-(MONTH(CC6)-1-3*INT((MONTH(CC6)-1)/3))),
IF($P$6=Lists!$I$8,EOMONTH(CC6,11),
IF($P$6=Lists!$I$9,EOMONTH(CC6,12-MONTH(CC6)),""))))))</f>
        <v>47149</v>
      </c>
      <c r="CD7" s="25">
        <f>IF(OR($P$6="",$P$6=0,$P$7="",$P$7=0,$P$8="",$P$7&lt;1),"",
IF(CD$8="","",
IF($P$6=Lists!$I$6,EOMONTH(CD6,0),
IF($P$6=Lists!$I$7,EOMONTH(CD6,2-(MONTH(CD6)-1-3*INT((MONTH(CD6)-1)/3))),
IF($P$6=Lists!$I$8,EOMONTH(CD6,11),
IF($P$6=Lists!$I$9,EOMONTH(CD6,12-MONTH(CD6)),""))))))</f>
        <v>47177</v>
      </c>
      <c r="CE7" s="25">
        <f>IF(OR($P$6="",$P$6=0,$P$7="",$P$7=0,$P$8="",$P$7&lt;1),"",
IF(CE$8="","",
IF($P$6=Lists!$I$6,EOMONTH(CE6,0),
IF($P$6=Lists!$I$7,EOMONTH(CE6,2-(MONTH(CE6)-1-3*INT((MONTH(CE6)-1)/3))),
IF($P$6=Lists!$I$8,EOMONTH(CE6,11),
IF($P$6=Lists!$I$9,EOMONTH(CE6,12-MONTH(CE6)),""))))))</f>
        <v>47208</v>
      </c>
      <c r="CF7" s="25" t="str">
        <f>IF(OR($P$6="",$P$6=0,$P$7="",$P$7=0,$P$8="",$P$7&lt;1),"",
IF(CF$8="","",
IF($P$6=Lists!$I$6,EOMONTH(CF6,0),
IF($P$6=Lists!$I$7,EOMONTH(CF6,2-(MONTH(CF6)-1-3*INT((MONTH(CF6)-1)/3))),
IF($P$6=Lists!$I$8,EOMONTH(CF6,11),
IF($P$6=Lists!$I$9,EOMONTH(CF6,12-MONTH(CF6)),""))))))</f>
        <v/>
      </c>
    </row>
    <row r="8" spans="2:84" ht="12" customHeight="1" x14ac:dyDescent="0.3">
      <c r="B8" s="13">
        <f>ROW()</f>
        <v>8</v>
      </c>
      <c r="H8" s="1" t="str">
        <f t="shared" si="56"/>
        <v>горизонт моделирования</v>
      </c>
      <c r="I8" s="1" t="s">
        <v>9</v>
      </c>
      <c r="M8" s="34" t="s">
        <v>11</v>
      </c>
      <c r="O8" s="8" t="s">
        <v>3</v>
      </c>
      <c r="P8" s="18">
        <v>60</v>
      </c>
      <c r="U8" s="5">
        <f ca="1">MAX(INDIRECT(ADDRESS($B8,X$2)&amp;":"&amp;ADDRESS($B8,MAX($2:$2))))</f>
        <v>60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>
        <f>IF(OR($P$6="",$P$6=0,$P$7="",$P$7=0,$P$8="",$P$7&lt;1),"",
IF(MAX($W8:AB8)+1&gt;$P$8,"",MAX($W8:AB8)+1))</f>
        <v>6</v>
      </c>
      <c r="AD8" s="5">
        <f>IF(OR($P$6="",$P$6=0,$P$7="",$P$7=0,$P$8="",$P$7&lt;1),"",
IF(MAX($W8:AC8)+1&gt;$P$8,"",MAX($W8:AC8)+1))</f>
        <v>7</v>
      </c>
      <c r="AE8" s="5">
        <f>IF(OR($P$6="",$P$6=0,$P$7="",$P$7=0,$P$8="",$P$7&lt;1),"",
IF(MAX($W8:AD8)+1&gt;$P$8,"",MAX($W8:AD8)+1))</f>
        <v>8</v>
      </c>
      <c r="AF8" s="5">
        <f>IF(OR($P$6="",$P$6=0,$P$7="",$P$7=0,$P$8="",$P$7&lt;1),"",
IF(MAX($W8:AE8)+1&gt;$P$8,"",MAX($W8:AE8)+1))</f>
        <v>9</v>
      </c>
      <c r="AG8" s="5">
        <f>IF(OR($P$6="",$P$6=0,$P$7="",$P$7=0,$P$8="",$P$7&lt;1),"",
IF(MAX($W8:AF8)+1&gt;$P$8,"",MAX($W8:AF8)+1))</f>
        <v>10</v>
      </c>
      <c r="AH8" s="5">
        <f>IF(OR($P$6="",$P$6=0,$P$7="",$P$7=0,$P$8="",$P$7&lt;1),"",
IF(MAX($W8:AG8)+1&gt;$P$8,"",MAX($W8:AG8)+1))</f>
        <v>11</v>
      </c>
      <c r="AI8" s="5">
        <f>IF(OR($P$6="",$P$6=0,$P$7="",$P$7=0,$P$8="",$P$7&lt;1),"",
IF(MAX($W8:AH8)+1&gt;$P$8,"",MAX($W8:AH8)+1))</f>
        <v>12</v>
      </c>
      <c r="AJ8" s="5">
        <f>IF(OR($P$6="",$P$6=0,$P$7="",$P$7=0,$P$8="",$P$7&lt;1),"",
IF(MAX($W8:AI8)+1&gt;$P$8,"",MAX($W8:AI8)+1))</f>
        <v>13</v>
      </c>
      <c r="AK8" s="5">
        <f>IF(OR($P$6="",$P$6=0,$P$7="",$P$7=0,$P$8="",$P$7&lt;1),"",
IF(MAX($W8:AJ8)+1&gt;$P$8,"",MAX($W8:AJ8)+1))</f>
        <v>14</v>
      </c>
      <c r="AL8" s="5">
        <f>IF(OR($P$6="",$P$6=0,$P$7="",$P$7=0,$P$8="",$P$7&lt;1),"",
IF(MAX($W8:AK8)+1&gt;$P$8,"",MAX($W8:AK8)+1))</f>
        <v>15</v>
      </c>
      <c r="AM8" s="5">
        <f>IF(OR($P$6="",$P$6=0,$P$7="",$P$7=0,$P$8="",$P$7&lt;1),"",
IF(MAX($W8:AL8)+1&gt;$P$8,"",MAX($W8:AL8)+1))</f>
        <v>16</v>
      </c>
      <c r="AN8" s="5">
        <f>IF(OR($P$6="",$P$6=0,$P$7="",$P$7=0,$P$8="",$P$7&lt;1),"",
IF(MAX($W8:AM8)+1&gt;$P$8,"",MAX($W8:AM8)+1))</f>
        <v>17</v>
      </c>
      <c r="AO8" s="5">
        <f>IF(OR($P$6="",$P$6=0,$P$7="",$P$7=0,$P$8="",$P$7&lt;1),"",
IF(MAX($W8:AN8)+1&gt;$P$8,"",MAX($W8:AN8)+1))</f>
        <v>18</v>
      </c>
      <c r="AP8" s="5">
        <f>IF(OR($P$6="",$P$6=0,$P$7="",$P$7=0,$P$8="",$P$7&lt;1),"",
IF(MAX($W8:AO8)+1&gt;$P$8,"",MAX($W8:AO8)+1))</f>
        <v>19</v>
      </c>
      <c r="AQ8" s="5">
        <f>IF(OR($P$6="",$P$6=0,$P$7="",$P$7=0,$P$8="",$P$7&lt;1),"",
IF(MAX($W8:AP8)+1&gt;$P$8,"",MAX($W8:AP8)+1))</f>
        <v>20</v>
      </c>
      <c r="AR8" s="5">
        <f>IF(OR($P$6="",$P$6=0,$P$7="",$P$7=0,$P$8="",$P$7&lt;1),"",
IF(MAX($W8:AQ8)+1&gt;$P$8,"",MAX($W8:AQ8)+1))</f>
        <v>21</v>
      </c>
      <c r="AS8" s="5">
        <f>IF(OR($P$6="",$P$6=0,$P$7="",$P$7=0,$P$8="",$P$7&lt;1),"",
IF(MAX($W8:AR8)+1&gt;$P$8,"",MAX($W8:AR8)+1))</f>
        <v>22</v>
      </c>
      <c r="AT8" s="5">
        <f>IF(OR($P$6="",$P$6=0,$P$7="",$P$7=0,$P$8="",$P$7&lt;1),"",
IF(MAX($W8:AS8)+1&gt;$P$8,"",MAX($W8:AS8)+1))</f>
        <v>23</v>
      </c>
      <c r="AU8" s="5">
        <f>IF(OR($P$6="",$P$6=0,$P$7="",$P$7=0,$P$8="",$P$7&lt;1),"",
IF(MAX($W8:AT8)+1&gt;$P$8,"",MAX($W8:AT8)+1))</f>
        <v>24</v>
      </c>
      <c r="AV8" s="5">
        <f>IF(OR($P$6="",$P$6=0,$P$7="",$P$7=0,$P$8="",$P$7&lt;1),"",
IF(MAX($W8:AU8)+1&gt;$P$8,"",MAX($W8:AU8)+1))</f>
        <v>25</v>
      </c>
      <c r="AW8" s="5">
        <f>IF(OR($P$6="",$P$6=0,$P$7="",$P$7=0,$P$8="",$P$7&lt;1),"",
IF(MAX($W8:AV8)+1&gt;$P$8,"",MAX($W8:AV8)+1))</f>
        <v>26</v>
      </c>
      <c r="AX8" s="5">
        <f>IF(OR($P$6="",$P$6=0,$P$7="",$P$7=0,$P$8="",$P$7&lt;1),"",
IF(MAX($W8:AW8)+1&gt;$P$8,"",MAX($W8:AW8)+1))</f>
        <v>27</v>
      </c>
      <c r="AY8" s="5">
        <f>IF(OR($P$6="",$P$6=0,$P$7="",$P$7=0,$P$8="",$P$7&lt;1),"",
IF(MAX($W8:AX8)+1&gt;$P$8,"",MAX($W8:AX8)+1))</f>
        <v>28</v>
      </c>
      <c r="AZ8" s="5">
        <f>IF(OR($P$6="",$P$6=0,$P$7="",$P$7=0,$P$8="",$P$7&lt;1),"",
IF(MAX($W8:AY8)+1&gt;$P$8,"",MAX($W8:AY8)+1))</f>
        <v>29</v>
      </c>
      <c r="BA8" s="5">
        <f>IF(OR($P$6="",$P$6=0,$P$7="",$P$7=0,$P$8="",$P$7&lt;1),"",
IF(MAX($W8:AZ8)+1&gt;$P$8,"",MAX($W8:AZ8)+1))</f>
        <v>30</v>
      </c>
      <c r="BB8" s="5">
        <f>IF(OR($P$6="",$P$6=0,$P$7="",$P$7=0,$P$8="",$P$7&lt;1),"",
IF(MAX($W8:BA8)+1&gt;$P$8,"",MAX($W8:BA8)+1))</f>
        <v>31</v>
      </c>
      <c r="BC8" s="5">
        <f>IF(OR($P$6="",$P$6=0,$P$7="",$P$7=0,$P$8="",$P$7&lt;1),"",
IF(MAX($W8:BB8)+1&gt;$P$8,"",MAX($W8:BB8)+1))</f>
        <v>32</v>
      </c>
      <c r="BD8" s="5">
        <f>IF(OR($P$6="",$P$6=0,$P$7="",$P$7=0,$P$8="",$P$7&lt;1),"",
IF(MAX($W8:BC8)+1&gt;$P$8,"",MAX($W8:BC8)+1))</f>
        <v>33</v>
      </c>
      <c r="BE8" s="5">
        <f>IF(OR($P$6="",$P$6=0,$P$7="",$P$7=0,$P$8="",$P$7&lt;1),"",
IF(MAX($W8:BD8)+1&gt;$P$8,"",MAX($W8:BD8)+1))</f>
        <v>34</v>
      </c>
      <c r="BF8" s="5">
        <f>IF(OR($P$6="",$P$6=0,$P$7="",$P$7=0,$P$8="",$P$7&lt;1),"",
IF(MAX($W8:BE8)+1&gt;$P$8,"",MAX($W8:BE8)+1))</f>
        <v>35</v>
      </c>
      <c r="BG8" s="5">
        <f>IF(OR($P$6="",$P$6=0,$P$7="",$P$7=0,$P$8="",$P$7&lt;1),"",
IF(MAX($W8:BF8)+1&gt;$P$8,"",MAX($W8:BF8)+1))</f>
        <v>36</v>
      </c>
      <c r="BH8" s="5">
        <f>IF(OR($P$6="",$P$6=0,$P$7="",$P$7=0,$P$8="",$P$7&lt;1),"",
IF(MAX($W8:BG8)+1&gt;$P$8,"",MAX($W8:BG8)+1))</f>
        <v>37</v>
      </c>
      <c r="BI8" s="5">
        <f>IF(OR($P$6="",$P$6=0,$P$7="",$P$7=0,$P$8="",$P$7&lt;1),"",
IF(MAX($W8:BH8)+1&gt;$P$8,"",MAX($W8:BH8)+1))</f>
        <v>38</v>
      </c>
      <c r="BJ8" s="5">
        <f>IF(OR($P$6="",$P$6=0,$P$7="",$P$7=0,$P$8="",$P$7&lt;1),"",
IF(MAX($W8:BI8)+1&gt;$P$8,"",MAX($W8:BI8)+1))</f>
        <v>39</v>
      </c>
      <c r="BK8" s="5">
        <f>IF(OR($P$6="",$P$6=0,$P$7="",$P$7=0,$P$8="",$P$7&lt;1),"",
IF(MAX($W8:BJ8)+1&gt;$P$8,"",MAX($W8:BJ8)+1))</f>
        <v>40</v>
      </c>
      <c r="BL8" s="5">
        <f>IF(OR($P$6="",$P$6=0,$P$7="",$P$7=0,$P$8="",$P$7&lt;1),"",
IF(MAX($W8:BK8)+1&gt;$P$8,"",MAX($W8:BK8)+1))</f>
        <v>41</v>
      </c>
      <c r="BM8" s="5">
        <f>IF(OR($P$6="",$P$6=0,$P$7="",$P$7=0,$P$8="",$P$7&lt;1),"",
IF(MAX($W8:BL8)+1&gt;$P$8,"",MAX($W8:BL8)+1))</f>
        <v>42</v>
      </c>
      <c r="BN8" s="5">
        <f>IF(OR($P$6="",$P$6=0,$P$7="",$P$7=0,$P$8="",$P$7&lt;1),"",
IF(MAX($W8:BM8)+1&gt;$P$8,"",MAX($W8:BM8)+1))</f>
        <v>43</v>
      </c>
      <c r="BO8" s="5">
        <f>IF(OR($P$6="",$P$6=0,$P$7="",$P$7=0,$P$8="",$P$7&lt;1),"",
IF(MAX($W8:BN8)+1&gt;$P$8,"",MAX($W8:BN8)+1))</f>
        <v>44</v>
      </c>
      <c r="BP8" s="5">
        <f>IF(OR($P$6="",$P$6=0,$P$7="",$P$7=0,$P$8="",$P$7&lt;1),"",
IF(MAX($W8:BO8)+1&gt;$P$8,"",MAX($W8:BO8)+1))</f>
        <v>45</v>
      </c>
      <c r="BQ8" s="5">
        <f>IF(OR($P$6="",$P$6=0,$P$7="",$P$7=0,$P$8="",$P$7&lt;1),"",
IF(MAX($W8:BP8)+1&gt;$P$8,"",MAX($W8:BP8)+1))</f>
        <v>46</v>
      </c>
      <c r="BR8" s="5">
        <f>IF(OR($P$6="",$P$6=0,$P$7="",$P$7=0,$P$8="",$P$7&lt;1),"",
IF(MAX($W8:BQ8)+1&gt;$P$8,"",MAX($W8:BQ8)+1))</f>
        <v>47</v>
      </c>
      <c r="BS8" s="5">
        <f>IF(OR($P$6="",$P$6=0,$P$7="",$P$7=0,$P$8="",$P$7&lt;1),"",
IF(MAX($W8:BR8)+1&gt;$P$8,"",MAX($W8:BR8)+1))</f>
        <v>48</v>
      </c>
      <c r="BT8" s="5">
        <f>IF(OR($P$6="",$P$6=0,$P$7="",$P$7=0,$P$8="",$P$7&lt;1),"",
IF(MAX($W8:BS8)+1&gt;$P$8,"",MAX($W8:BS8)+1))</f>
        <v>49</v>
      </c>
      <c r="BU8" s="5">
        <f>IF(OR($P$6="",$P$6=0,$P$7="",$P$7=0,$P$8="",$P$7&lt;1),"",
IF(MAX($W8:BT8)+1&gt;$P$8,"",MAX($W8:BT8)+1))</f>
        <v>50</v>
      </c>
      <c r="BV8" s="5">
        <f>IF(OR($P$6="",$P$6=0,$P$7="",$P$7=0,$P$8="",$P$7&lt;1),"",
IF(MAX($W8:BU8)+1&gt;$P$8,"",MAX($W8:BU8)+1))</f>
        <v>51</v>
      </c>
      <c r="BW8" s="5">
        <f>IF(OR($P$6="",$P$6=0,$P$7="",$P$7=0,$P$8="",$P$7&lt;1),"",
IF(MAX($W8:BV8)+1&gt;$P$8,"",MAX($W8:BV8)+1))</f>
        <v>52</v>
      </c>
      <c r="BX8" s="5">
        <f>IF(OR($P$6="",$P$6=0,$P$7="",$P$7=0,$P$8="",$P$7&lt;1),"",
IF(MAX($W8:BW8)+1&gt;$P$8,"",MAX($W8:BW8)+1))</f>
        <v>53</v>
      </c>
      <c r="BY8" s="5">
        <f>IF(OR($P$6="",$P$6=0,$P$7="",$P$7=0,$P$8="",$P$7&lt;1),"",
IF(MAX($W8:BX8)+1&gt;$P$8,"",MAX($W8:BX8)+1))</f>
        <v>54</v>
      </c>
      <c r="BZ8" s="5">
        <f>IF(OR($P$6="",$P$6=0,$P$7="",$P$7=0,$P$8="",$P$7&lt;1),"",
IF(MAX($W8:BY8)+1&gt;$P$8,"",MAX($W8:BY8)+1))</f>
        <v>55</v>
      </c>
      <c r="CA8" s="5">
        <f>IF(OR($P$6="",$P$6=0,$P$7="",$P$7=0,$P$8="",$P$7&lt;1),"",
IF(MAX($W8:BZ8)+1&gt;$P$8,"",MAX($W8:BZ8)+1))</f>
        <v>56</v>
      </c>
      <c r="CB8" s="5">
        <f>IF(OR($P$6="",$P$6=0,$P$7="",$P$7=0,$P$8="",$P$7&lt;1),"",
IF(MAX($W8:CA8)+1&gt;$P$8,"",MAX($W8:CA8)+1))</f>
        <v>57</v>
      </c>
      <c r="CC8" s="5">
        <f>IF(OR($P$6="",$P$6=0,$P$7="",$P$7=0,$P$8="",$P$7&lt;1),"",
IF(MAX($W8:CB8)+1&gt;$P$8,"",MAX($W8:CB8)+1))</f>
        <v>58</v>
      </c>
      <c r="CD8" s="5">
        <f>IF(OR($P$6="",$P$6=0,$P$7="",$P$7=0,$P$8="",$P$7&lt;1),"",
IF(MAX($W8:CC8)+1&gt;$P$8,"",MAX($W8:CC8)+1))</f>
        <v>59</v>
      </c>
      <c r="CE8" s="5">
        <f>IF(OR($P$6="",$P$6=0,$P$7="",$P$7=0,$P$8="",$P$7&lt;1),"",
IF(MAX($W8:CD8)+1&gt;$P$8,"",MAX($W8:CD8)+1))</f>
        <v>60</v>
      </c>
      <c r="CF8" s="5" t="str">
        <f>IF(OR($P$6="",$P$6=0,$P$7="",$P$7=0,$P$8="",$P$7&lt;1),"",
IF(MAX($W8:CE8)+1&gt;$P$8,"",MAX($W8:CE8)+1))</f>
        <v/>
      </c>
    </row>
    <row r="9" spans="2:84" ht="3" customHeight="1" x14ac:dyDescent="0.3">
      <c r="B9" s="13">
        <f>ROW()</f>
        <v>9</v>
      </c>
    </row>
    <row r="10" spans="2:84" x14ac:dyDescent="0.3">
      <c r="B10" s="13">
        <f>ROW()</f>
        <v>10</v>
      </c>
    </row>
    <row r="11" spans="2:84" s="2" customFormat="1" x14ac:dyDescent="0.3">
      <c r="B11" s="26"/>
      <c r="G11" s="37"/>
      <c r="H11" s="2" t="s">
        <v>17</v>
      </c>
      <c r="M11" s="35"/>
      <c r="O11" s="8"/>
      <c r="P11" s="41" t="s">
        <v>66</v>
      </c>
      <c r="Q11" s="9"/>
      <c r="U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</row>
    <row r="12" spans="2:84" x14ac:dyDescent="0.3">
      <c r="B12" s="13">
        <f>ROW()</f>
        <v>12</v>
      </c>
    </row>
    <row r="13" spans="2:84" x14ac:dyDescent="0.3">
      <c r="B13" s="13">
        <f>ROW()</f>
        <v>13</v>
      </c>
      <c r="H13" s="1" t="s">
        <v>15</v>
      </c>
      <c r="M13" s="34" t="s">
        <v>16</v>
      </c>
      <c r="X13" s="5">
        <f>IF(X$4="",0,X16*$P14*$P15)</f>
        <v>300000</v>
      </c>
      <c r="Y13" s="5">
        <f>IF(Y$4="",0,Y16*$P14*$P15)</f>
        <v>300000</v>
      </c>
      <c r="Z13" s="5">
        <f t="shared" ref="Y13:CF13" si="57">IF(Z$4="",0,Z16*$P14*$P15)</f>
        <v>300000</v>
      </c>
      <c r="AA13" s="5">
        <f t="shared" si="57"/>
        <v>303000</v>
      </c>
      <c r="AB13" s="5">
        <f t="shared" si="57"/>
        <v>303000</v>
      </c>
      <c r="AC13" s="5">
        <f t="shared" si="57"/>
        <v>303000</v>
      </c>
      <c r="AD13" s="5">
        <f t="shared" si="57"/>
        <v>306000</v>
      </c>
      <c r="AE13" s="5">
        <f t="shared" si="57"/>
        <v>306000</v>
      </c>
      <c r="AF13" s="5">
        <f t="shared" si="57"/>
        <v>306000</v>
      </c>
      <c r="AG13" s="5">
        <f t="shared" si="57"/>
        <v>309000</v>
      </c>
      <c r="AH13" s="5">
        <f t="shared" si="57"/>
        <v>309000</v>
      </c>
      <c r="AI13" s="5">
        <f t="shared" si="57"/>
        <v>309000</v>
      </c>
      <c r="AJ13" s="5">
        <f t="shared" si="57"/>
        <v>312000</v>
      </c>
      <c r="AK13" s="5">
        <f t="shared" si="57"/>
        <v>312000</v>
      </c>
      <c r="AL13" s="5">
        <f t="shared" si="57"/>
        <v>312000</v>
      </c>
      <c r="AM13" s="5">
        <f t="shared" si="57"/>
        <v>315000</v>
      </c>
      <c r="AN13" s="5">
        <f t="shared" si="57"/>
        <v>315000</v>
      </c>
      <c r="AO13" s="5">
        <f t="shared" si="57"/>
        <v>315000</v>
      </c>
      <c r="AP13" s="5">
        <f t="shared" si="57"/>
        <v>318000</v>
      </c>
      <c r="AQ13" s="5">
        <f t="shared" si="57"/>
        <v>318000</v>
      </c>
      <c r="AR13" s="5">
        <f t="shared" si="57"/>
        <v>318000</v>
      </c>
      <c r="AS13" s="5">
        <f t="shared" si="57"/>
        <v>321000</v>
      </c>
      <c r="AT13" s="5">
        <f t="shared" si="57"/>
        <v>321000</v>
      </c>
      <c r="AU13" s="5">
        <f t="shared" si="57"/>
        <v>321000</v>
      </c>
      <c r="AV13" s="5">
        <f t="shared" si="57"/>
        <v>324000</v>
      </c>
      <c r="AW13" s="5">
        <f t="shared" si="57"/>
        <v>324000</v>
      </c>
      <c r="AX13" s="5">
        <f t="shared" si="57"/>
        <v>324000</v>
      </c>
      <c r="AY13" s="5">
        <f t="shared" si="57"/>
        <v>327000</v>
      </c>
      <c r="AZ13" s="5">
        <f t="shared" si="57"/>
        <v>327000</v>
      </c>
      <c r="BA13" s="5">
        <f t="shared" si="57"/>
        <v>327000</v>
      </c>
      <c r="BB13" s="5">
        <f t="shared" si="57"/>
        <v>330000</v>
      </c>
      <c r="BC13" s="5">
        <f t="shared" si="57"/>
        <v>330000</v>
      </c>
      <c r="BD13" s="5">
        <f t="shared" si="57"/>
        <v>330000</v>
      </c>
      <c r="BE13" s="5">
        <f t="shared" si="57"/>
        <v>333000</v>
      </c>
      <c r="BF13" s="5">
        <f t="shared" si="57"/>
        <v>333000</v>
      </c>
      <c r="BG13" s="5">
        <f t="shared" si="57"/>
        <v>333000</v>
      </c>
      <c r="BH13" s="5">
        <f t="shared" si="57"/>
        <v>336000</v>
      </c>
      <c r="BI13" s="5">
        <f t="shared" si="57"/>
        <v>336000</v>
      </c>
      <c r="BJ13" s="5">
        <f t="shared" si="57"/>
        <v>336000</v>
      </c>
      <c r="BK13" s="5">
        <f t="shared" si="57"/>
        <v>339000</v>
      </c>
      <c r="BL13" s="5">
        <f t="shared" si="57"/>
        <v>339000</v>
      </c>
      <c r="BM13" s="5">
        <f t="shared" si="57"/>
        <v>339000</v>
      </c>
      <c r="BN13" s="5">
        <f t="shared" si="57"/>
        <v>342000</v>
      </c>
      <c r="BO13" s="5">
        <f t="shared" si="57"/>
        <v>342000</v>
      </c>
      <c r="BP13" s="5">
        <f t="shared" si="57"/>
        <v>342000</v>
      </c>
      <c r="BQ13" s="5">
        <f t="shared" si="57"/>
        <v>345000</v>
      </c>
      <c r="BR13" s="5">
        <f t="shared" si="57"/>
        <v>345000</v>
      </c>
      <c r="BS13" s="5">
        <f t="shared" si="57"/>
        <v>345000</v>
      </c>
      <c r="BT13" s="5">
        <f t="shared" si="57"/>
        <v>348000</v>
      </c>
      <c r="BU13" s="5">
        <f t="shared" si="57"/>
        <v>348000</v>
      </c>
      <c r="BV13" s="5">
        <f t="shared" si="57"/>
        <v>348000</v>
      </c>
      <c r="BW13" s="5">
        <f t="shared" si="57"/>
        <v>351000</v>
      </c>
      <c r="BX13" s="5">
        <f t="shared" si="57"/>
        <v>351000</v>
      </c>
      <c r="BY13" s="5">
        <f t="shared" si="57"/>
        <v>351000</v>
      </c>
      <c r="BZ13" s="5">
        <f t="shared" si="57"/>
        <v>354000</v>
      </c>
      <c r="CA13" s="5">
        <f t="shared" si="57"/>
        <v>354000</v>
      </c>
      <c r="CB13" s="5">
        <f t="shared" si="57"/>
        <v>354000</v>
      </c>
      <c r="CC13" s="5">
        <f t="shared" si="57"/>
        <v>357000</v>
      </c>
      <c r="CD13" s="5">
        <f t="shared" si="57"/>
        <v>357000</v>
      </c>
      <c r="CE13" s="5">
        <f t="shared" si="57"/>
        <v>357000</v>
      </c>
      <c r="CF13" s="5">
        <f t="shared" si="57"/>
        <v>0</v>
      </c>
    </row>
    <row r="14" spans="2:84" x14ac:dyDescent="0.3">
      <c r="B14" s="13">
        <f>ROW()</f>
        <v>14</v>
      </c>
      <c r="H14" s="1" t="str">
        <f>$H$13</f>
        <v>Прогноз объемов рынка (спроса на продукцию)</v>
      </c>
      <c r="I14" s="1" t="s">
        <v>21</v>
      </c>
      <c r="M14" s="34" t="str">
        <f>"покупки"&amp;"/"&amp;$P$6</f>
        <v>покупки/месяц</v>
      </c>
      <c r="O14" s="8" t="s">
        <v>3</v>
      </c>
      <c r="P14" s="28">
        <v>0.2</v>
      </c>
    </row>
    <row r="15" spans="2:84" x14ac:dyDescent="0.3">
      <c r="B15" s="13">
        <f>ROW()</f>
        <v>15</v>
      </c>
      <c r="H15" s="1" t="str">
        <f t="shared" ref="H15:H19" si="58">$H$13</f>
        <v>Прогноз объемов рынка (спроса на продукцию)</v>
      </c>
      <c r="I15" s="1" t="s">
        <v>20</v>
      </c>
      <c r="M15" s="34" t="str">
        <f>$M$13&amp;"/"&amp;"покупка"</f>
        <v>ед.ГП/покупка</v>
      </c>
      <c r="O15" s="8" t="s">
        <v>3</v>
      </c>
      <c r="P15" s="28">
        <v>500</v>
      </c>
    </row>
    <row r="16" spans="2:84" x14ac:dyDescent="0.3">
      <c r="B16" s="13">
        <f>ROW()</f>
        <v>16</v>
      </c>
      <c r="H16" s="1" t="str">
        <f>$H$13</f>
        <v>Прогноз объемов рынка (спроса на продукцию)</v>
      </c>
      <c r="I16" s="1" t="s">
        <v>18</v>
      </c>
      <c r="M16" s="34" t="s">
        <v>19</v>
      </c>
      <c r="X16" s="5">
        <f>IF(X$4="",0,$P17+$P18*INT((X$8-1)/IF(OR($P19&lt;=0,$P19=""),1,$P19)))</f>
        <v>3000</v>
      </c>
      <c r="Y16" s="5">
        <f t="shared" ref="Y16:CF16" si="59">IF(Y$4="",0,$P17+$P18*INT((Y$8-1)/IF(OR($P19&lt;=0,$P19=""),1,$P19)))</f>
        <v>3000</v>
      </c>
      <c r="Z16" s="5">
        <f t="shared" si="59"/>
        <v>3000</v>
      </c>
      <c r="AA16" s="5">
        <f t="shared" si="59"/>
        <v>3030</v>
      </c>
      <c r="AB16" s="5">
        <f t="shared" si="59"/>
        <v>3030</v>
      </c>
      <c r="AC16" s="5">
        <f t="shared" si="59"/>
        <v>3030</v>
      </c>
      <c r="AD16" s="5">
        <f t="shared" si="59"/>
        <v>3060</v>
      </c>
      <c r="AE16" s="5">
        <f t="shared" si="59"/>
        <v>3060</v>
      </c>
      <c r="AF16" s="5">
        <f t="shared" si="59"/>
        <v>3060</v>
      </c>
      <c r="AG16" s="5">
        <f t="shared" si="59"/>
        <v>3090</v>
      </c>
      <c r="AH16" s="5">
        <f t="shared" si="59"/>
        <v>3090</v>
      </c>
      <c r="AI16" s="5">
        <f t="shared" si="59"/>
        <v>3090</v>
      </c>
      <c r="AJ16" s="5">
        <f t="shared" si="59"/>
        <v>3120</v>
      </c>
      <c r="AK16" s="5">
        <f t="shared" si="59"/>
        <v>3120</v>
      </c>
      <c r="AL16" s="5">
        <f t="shared" si="59"/>
        <v>3120</v>
      </c>
      <c r="AM16" s="5">
        <f t="shared" si="59"/>
        <v>3150</v>
      </c>
      <c r="AN16" s="5">
        <f t="shared" si="59"/>
        <v>3150</v>
      </c>
      <c r="AO16" s="5">
        <f t="shared" si="59"/>
        <v>3150</v>
      </c>
      <c r="AP16" s="5">
        <f t="shared" si="59"/>
        <v>3180</v>
      </c>
      <c r="AQ16" s="5">
        <f t="shared" si="59"/>
        <v>3180</v>
      </c>
      <c r="AR16" s="5">
        <f t="shared" si="59"/>
        <v>3180</v>
      </c>
      <c r="AS16" s="5">
        <f t="shared" si="59"/>
        <v>3210</v>
      </c>
      <c r="AT16" s="5">
        <f t="shared" si="59"/>
        <v>3210</v>
      </c>
      <c r="AU16" s="5">
        <f t="shared" si="59"/>
        <v>3210</v>
      </c>
      <c r="AV16" s="5">
        <f t="shared" si="59"/>
        <v>3240</v>
      </c>
      <c r="AW16" s="5">
        <f t="shared" si="59"/>
        <v>3240</v>
      </c>
      <c r="AX16" s="5">
        <f t="shared" si="59"/>
        <v>3240</v>
      </c>
      <c r="AY16" s="5">
        <f t="shared" si="59"/>
        <v>3270</v>
      </c>
      <c r="AZ16" s="5">
        <f t="shared" si="59"/>
        <v>3270</v>
      </c>
      <c r="BA16" s="5">
        <f t="shared" si="59"/>
        <v>3270</v>
      </c>
      <c r="BB16" s="5">
        <f t="shared" si="59"/>
        <v>3300</v>
      </c>
      <c r="BC16" s="5">
        <f t="shared" si="59"/>
        <v>3300</v>
      </c>
      <c r="BD16" s="5">
        <f t="shared" si="59"/>
        <v>3300</v>
      </c>
      <c r="BE16" s="5">
        <f t="shared" si="59"/>
        <v>3330</v>
      </c>
      <c r="BF16" s="5">
        <f t="shared" si="59"/>
        <v>3330</v>
      </c>
      <c r="BG16" s="5">
        <f t="shared" si="59"/>
        <v>3330</v>
      </c>
      <c r="BH16" s="5">
        <f t="shared" si="59"/>
        <v>3360</v>
      </c>
      <c r="BI16" s="5">
        <f t="shared" si="59"/>
        <v>3360</v>
      </c>
      <c r="BJ16" s="5">
        <f t="shared" si="59"/>
        <v>3360</v>
      </c>
      <c r="BK16" s="5">
        <f t="shared" si="59"/>
        <v>3390</v>
      </c>
      <c r="BL16" s="5">
        <f t="shared" si="59"/>
        <v>3390</v>
      </c>
      <c r="BM16" s="5">
        <f t="shared" si="59"/>
        <v>3390</v>
      </c>
      <c r="BN16" s="5">
        <f t="shared" si="59"/>
        <v>3420</v>
      </c>
      <c r="BO16" s="5">
        <f t="shared" si="59"/>
        <v>3420</v>
      </c>
      <c r="BP16" s="5">
        <f t="shared" si="59"/>
        <v>3420</v>
      </c>
      <c r="BQ16" s="5">
        <f t="shared" si="59"/>
        <v>3450</v>
      </c>
      <c r="BR16" s="5">
        <f t="shared" si="59"/>
        <v>3450</v>
      </c>
      <c r="BS16" s="5">
        <f t="shared" si="59"/>
        <v>3450</v>
      </c>
      <c r="BT16" s="5">
        <f t="shared" si="59"/>
        <v>3480</v>
      </c>
      <c r="BU16" s="5">
        <f t="shared" si="59"/>
        <v>3480</v>
      </c>
      <c r="BV16" s="5">
        <f t="shared" si="59"/>
        <v>3480</v>
      </c>
      <c r="BW16" s="5">
        <f t="shared" si="59"/>
        <v>3510</v>
      </c>
      <c r="BX16" s="5">
        <f t="shared" si="59"/>
        <v>3510</v>
      </c>
      <c r="BY16" s="5">
        <f t="shared" si="59"/>
        <v>3510</v>
      </c>
      <c r="BZ16" s="5">
        <f t="shared" si="59"/>
        <v>3540</v>
      </c>
      <c r="CA16" s="5">
        <f t="shared" si="59"/>
        <v>3540</v>
      </c>
      <c r="CB16" s="5">
        <f t="shared" si="59"/>
        <v>3540</v>
      </c>
      <c r="CC16" s="5">
        <f t="shared" si="59"/>
        <v>3570</v>
      </c>
      <c r="CD16" s="5">
        <f t="shared" si="59"/>
        <v>3570</v>
      </c>
      <c r="CE16" s="5">
        <f t="shared" si="59"/>
        <v>3570</v>
      </c>
      <c r="CF16" s="5">
        <f t="shared" si="59"/>
        <v>0</v>
      </c>
    </row>
    <row r="17" spans="2:84" x14ac:dyDescent="0.3">
      <c r="B17" s="13">
        <f>ROW()</f>
        <v>17</v>
      </c>
      <c r="H17" s="1" t="str">
        <f t="shared" si="58"/>
        <v>Прогноз объемов рынка (спроса на продукцию)</v>
      </c>
      <c r="I17" s="1" t="str">
        <f t="shared" ref="I17:I19" si="60">$I$16</f>
        <v>Прогноз кол-ва покупателей</v>
      </c>
      <c r="J17" s="1" t="s">
        <v>22</v>
      </c>
      <c r="O17" s="8" t="s">
        <v>3</v>
      </c>
      <c r="P17" s="18">
        <v>3000</v>
      </c>
    </row>
    <row r="18" spans="2:84" x14ac:dyDescent="0.3">
      <c r="B18" s="13">
        <f>ROW()</f>
        <v>18</v>
      </c>
      <c r="H18" s="1" t="str">
        <f t="shared" si="58"/>
        <v>Прогноз объемов рынка (спроса на продукцию)</v>
      </c>
      <c r="I18" s="1" t="str">
        <f t="shared" si="60"/>
        <v>Прогноз кол-ва покупателей</v>
      </c>
      <c r="J18" s="1" t="s">
        <v>23</v>
      </c>
      <c r="O18" s="8" t="s">
        <v>3</v>
      </c>
      <c r="P18" s="18">
        <v>30</v>
      </c>
    </row>
    <row r="19" spans="2:84" x14ac:dyDescent="0.3">
      <c r="B19" s="13">
        <f>ROW()</f>
        <v>19</v>
      </c>
      <c r="H19" s="1" t="str">
        <f t="shared" si="58"/>
        <v>Прогноз объемов рынка (спроса на продукцию)</v>
      </c>
      <c r="I19" s="1" t="str">
        <f t="shared" si="60"/>
        <v>Прогноз кол-ва покупателей</v>
      </c>
      <c r="J19" s="1" t="s">
        <v>24</v>
      </c>
      <c r="O19" s="8" t="s">
        <v>3</v>
      </c>
      <c r="P19" s="18">
        <v>3</v>
      </c>
    </row>
    <row r="20" spans="2:84" x14ac:dyDescent="0.3">
      <c r="B20" s="13">
        <f>ROW()</f>
        <v>20</v>
      </c>
    </row>
    <row r="21" spans="2:84" x14ac:dyDescent="0.3">
      <c r="B21" s="13">
        <f>ROW()</f>
        <v>21</v>
      </c>
      <c r="H21" s="1" t="s">
        <v>25</v>
      </c>
      <c r="M21" s="34" t="str">
        <f>$M$13</f>
        <v>ед.ГП</v>
      </c>
      <c r="P21" s="10" t="str">
        <f>P11</f>
        <v>B2B-offline</v>
      </c>
      <c r="U21" s="5">
        <f ca="1">SUM(INDIRECT(ADDRESS($B21,$X$2)&amp;":"&amp;ADDRESS($B21,SUMIFS($2:$2,$1:$1,IF($P$8=0,1,$P$8)))))</f>
        <v>659017.74193548388</v>
      </c>
      <c r="X21" s="5">
        <f>IF(X$4="",0,IF(X$8&gt;=IF($P22&lt;=$P24,$P24+1,$P22),$P23,IF(X$8&gt;=$P24,$P23*(X$8-$P24)/(IF($P22&lt;=$P24,$P24+1,$P22)-$P24),0)))*X13</f>
        <v>0</v>
      </c>
      <c r="Y21" s="5">
        <f t="shared" ref="Y21:CF21" si="61">IF(Y$4="",0,IF(Y$8&gt;=IF($P22&lt;=$P24,$P24+1,$P22),$P23,IF(Y$8&gt;=$P24,$P23*(Y$8-$P24)/(IF($P22&lt;=$P24,$P24+1,$P22)-$P24),0)))*Y13</f>
        <v>0</v>
      </c>
      <c r="Z21" s="5">
        <f t="shared" si="61"/>
        <v>0</v>
      </c>
      <c r="AA21" s="5">
        <f t="shared" si="61"/>
        <v>0</v>
      </c>
      <c r="AB21" s="5">
        <f t="shared" si="61"/>
        <v>0</v>
      </c>
      <c r="AC21" s="5">
        <f t="shared" si="61"/>
        <v>0</v>
      </c>
      <c r="AD21" s="5">
        <f t="shared" si="61"/>
        <v>493.54838709677421</v>
      </c>
      <c r="AE21" s="5">
        <f t="shared" si="61"/>
        <v>987.09677419354841</v>
      </c>
      <c r="AF21" s="5">
        <f t="shared" si="61"/>
        <v>1480.6451612903229</v>
      </c>
      <c r="AG21" s="5">
        <f t="shared" si="61"/>
        <v>1993.5483870967741</v>
      </c>
      <c r="AH21" s="5">
        <f t="shared" si="61"/>
        <v>2491.9354838709678</v>
      </c>
      <c r="AI21" s="5">
        <f t="shared" si="61"/>
        <v>2990.3225806451619</v>
      </c>
      <c r="AJ21" s="5">
        <f t="shared" si="61"/>
        <v>3522.5806451612907</v>
      </c>
      <c r="AK21" s="5">
        <f t="shared" si="61"/>
        <v>4025.8064516129034</v>
      </c>
      <c r="AL21" s="5">
        <f t="shared" si="61"/>
        <v>4529.0322580645161</v>
      </c>
      <c r="AM21" s="5">
        <f t="shared" si="61"/>
        <v>5080.645161290322</v>
      </c>
      <c r="AN21" s="5">
        <f t="shared" si="61"/>
        <v>5588.7096774193551</v>
      </c>
      <c r="AO21" s="5">
        <f t="shared" si="61"/>
        <v>6096.7741935483882</v>
      </c>
      <c r="AP21" s="5">
        <f t="shared" si="61"/>
        <v>6667.7419354838712</v>
      </c>
      <c r="AQ21" s="5">
        <f t="shared" si="61"/>
        <v>7180.6451612903229</v>
      </c>
      <c r="AR21" s="5">
        <f t="shared" si="61"/>
        <v>7693.5483870967737</v>
      </c>
      <c r="AS21" s="5">
        <f t="shared" si="61"/>
        <v>8283.8709677419356</v>
      </c>
      <c r="AT21" s="5">
        <f t="shared" si="61"/>
        <v>8801.6129032258086</v>
      </c>
      <c r="AU21" s="5">
        <f t="shared" si="61"/>
        <v>9319.354838709678</v>
      </c>
      <c r="AV21" s="5">
        <f t="shared" si="61"/>
        <v>9929.032258064517</v>
      </c>
      <c r="AW21" s="5">
        <f t="shared" si="61"/>
        <v>10451.612903225807</v>
      </c>
      <c r="AX21" s="5">
        <f t="shared" si="61"/>
        <v>10974.193548387098</v>
      </c>
      <c r="AY21" s="5">
        <f t="shared" si="61"/>
        <v>11603.225806451614</v>
      </c>
      <c r="AZ21" s="5">
        <f t="shared" si="61"/>
        <v>12130.645161290324</v>
      </c>
      <c r="BA21" s="5">
        <f t="shared" si="61"/>
        <v>12658.064516129036</v>
      </c>
      <c r="BB21" s="5">
        <f t="shared" si="61"/>
        <v>13306.451612903225</v>
      </c>
      <c r="BC21" s="5">
        <f t="shared" si="61"/>
        <v>13838.709677419356</v>
      </c>
      <c r="BD21" s="5">
        <f t="shared" si="61"/>
        <v>14370.967741935485</v>
      </c>
      <c r="BE21" s="5">
        <f t="shared" si="61"/>
        <v>15038.709677419356</v>
      </c>
      <c r="BF21" s="5">
        <f t="shared" si="61"/>
        <v>15575.806451612905</v>
      </c>
      <c r="BG21" s="5">
        <f t="shared" si="61"/>
        <v>16112.903225806451</v>
      </c>
      <c r="BH21" s="5">
        <f t="shared" si="61"/>
        <v>16800</v>
      </c>
      <c r="BI21" s="5">
        <f t="shared" si="61"/>
        <v>16800</v>
      </c>
      <c r="BJ21" s="5">
        <f t="shared" si="61"/>
        <v>16800</v>
      </c>
      <c r="BK21" s="5">
        <f t="shared" si="61"/>
        <v>16950</v>
      </c>
      <c r="BL21" s="5">
        <f t="shared" si="61"/>
        <v>16950</v>
      </c>
      <c r="BM21" s="5">
        <f t="shared" si="61"/>
        <v>16950</v>
      </c>
      <c r="BN21" s="5">
        <f t="shared" si="61"/>
        <v>17100</v>
      </c>
      <c r="BO21" s="5">
        <f t="shared" si="61"/>
        <v>17100</v>
      </c>
      <c r="BP21" s="5">
        <f t="shared" si="61"/>
        <v>17100</v>
      </c>
      <c r="BQ21" s="5">
        <f t="shared" si="61"/>
        <v>17250</v>
      </c>
      <c r="BR21" s="5">
        <f t="shared" si="61"/>
        <v>17250</v>
      </c>
      <c r="BS21" s="5">
        <f t="shared" si="61"/>
        <v>17250</v>
      </c>
      <c r="BT21" s="5">
        <f t="shared" si="61"/>
        <v>17400</v>
      </c>
      <c r="BU21" s="5">
        <f t="shared" si="61"/>
        <v>17400</v>
      </c>
      <c r="BV21" s="5">
        <f t="shared" si="61"/>
        <v>17400</v>
      </c>
      <c r="BW21" s="5">
        <f t="shared" si="61"/>
        <v>17550</v>
      </c>
      <c r="BX21" s="5">
        <f t="shared" si="61"/>
        <v>17550</v>
      </c>
      <c r="BY21" s="5">
        <f t="shared" si="61"/>
        <v>17550</v>
      </c>
      <c r="BZ21" s="5">
        <f t="shared" si="61"/>
        <v>17700</v>
      </c>
      <c r="CA21" s="5">
        <f t="shared" si="61"/>
        <v>17700</v>
      </c>
      <c r="CB21" s="5">
        <f t="shared" si="61"/>
        <v>17700</v>
      </c>
      <c r="CC21" s="5">
        <f t="shared" si="61"/>
        <v>17850</v>
      </c>
      <c r="CD21" s="5">
        <f t="shared" si="61"/>
        <v>17850</v>
      </c>
      <c r="CE21" s="5">
        <f t="shared" si="61"/>
        <v>17850</v>
      </c>
      <c r="CF21" s="5">
        <f t="shared" si="61"/>
        <v>0</v>
      </c>
    </row>
    <row r="22" spans="2:84" x14ac:dyDescent="0.3">
      <c r="B22" s="13">
        <f>ROW()</f>
        <v>22</v>
      </c>
      <c r="H22" s="1" t="str">
        <f>$H$21</f>
        <v>Прогноз собственного спроса на продукцию</v>
      </c>
      <c r="I22" s="1" t="s">
        <v>26</v>
      </c>
      <c r="O22" s="8" t="s">
        <v>3</v>
      </c>
      <c r="P22" s="18">
        <v>37</v>
      </c>
    </row>
    <row r="23" spans="2:84" x14ac:dyDescent="0.3">
      <c r="B23" s="13">
        <f>ROW()</f>
        <v>23</v>
      </c>
      <c r="H23" s="1" t="str">
        <f>$H$21</f>
        <v>Прогноз собственного спроса на продукцию</v>
      </c>
      <c r="I23" s="1" t="s">
        <v>27</v>
      </c>
      <c r="O23" s="8" t="s">
        <v>3</v>
      </c>
      <c r="P23" s="29">
        <v>0.05</v>
      </c>
    </row>
    <row r="24" spans="2:84" x14ac:dyDescent="0.3">
      <c r="B24" s="13">
        <f>ROW()</f>
        <v>24</v>
      </c>
      <c r="H24" s="1" t="str">
        <f>$H$21</f>
        <v>Прогноз собственного спроса на продукцию</v>
      </c>
      <c r="I24" s="1" t="s">
        <v>28</v>
      </c>
      <c r="O24" s="8" t="s">
        <v>3</v>
      </c>
      <c r="P24" s="18">
        <v>6</v>
      </c>
    </row>
    <row r="25" spans="2:84" x14ac:dyDescent="0.3">
      <c r="B25" s="13">
        <f>ROW()</f>
        <v>25</v>
      </c>
    </row>
    <row r="26" spans="2:84" s="2" customFormat="1" x14ac:dyDescent="0.3">
      <c r="B26" s="26"/>
      <c r="G26" s="37"/>
      <c r="H26" s="2" t="s">
        <v>40</v>
      </c>
      <c r="M26" s="35"/>
      <c r="O26" s="8"/>
      <c r="P26" s="41" t="s">
        <v>65</v>
      </c>
      <c r="Q26" s="9"/>
      <c r="U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</row>
    <row r="27" spans="2:84" x14ac:dyDescent="0.3">
      <c r="B27" s="13">
        <f>ROW()</f>
        <v>27</v>
      </c>
    </row>
    <row r="28" spans="2:84" x14ac:dyDescent="0.3">
      <c r="B28" s="13">
        <f>ROW()</f>
        <v>28</v>
      </c>
      <c r="H28" s="1" t="s">
        <v>34</v>
      </c>
      <c r="M28" s="36" t="s">
        <v>30</v>
      </c>
      <c r="P28" s="30" t="s">
        <v>29</v>
      </c>
      <c r="U28" s="5">
        <f ca="1">SUM(INDIRECT(ADDRESS($B28,$X$2)&amp;":"&amp;ADDRESS($B28,SUMIFS($2:$2,$1:$1,IF($P$8=0,1,$P$8)))))</f>
        <v>153</v>
      </c>
      <c r="X28" s="5">
        <f>IF(X$4="",0,IF(X$8&gt;=IF($P29&lt;=$P31,$P31+1,$P29),$P30,IF(X$8&gt;=$P31,$P30*(X$8-$P31)/(IF($P29&lt;=$P31,$P31+1,$P29)-$P31),0)))</f>
        <v>0</v>
      </c>
      <c r="Y28" s="5">
        <f t="shared" ref="Y28:CF28" si="62">IF(Y$4="",0,IF(Y$8&gt;=IF($P29&lt;=$P31,$P31+1,$P29),$P30,IF(Y$8&gt;=$P31,$P30*(Y$8-$P31)/(IF($P29&lt;=$P31,$P31+1,$P29)-$P31),0)))</f>
        <v>0</v>
      </c>
      <c r="Z28" s="5">
        <f t="shared" si="62"/>
        <v>0</v>
      </c>
      <c r="AA28" s="5">
        <f t="shared" si="62"/>
        <v>0</v>
      </c>
      <c r="AB28" s="5">
        <f t="shared" si="62"/>
        <v>0</v>
      </c>
      <c r="AC28" s="5">
        <f t="shared" si="62"/>
        <v>0</v>
      </c>
      <c r="AD28" s="5">
        <f t="shared" si="62"/>
        <v>0.42857142857142855</v>
      </c>
      <c r="AE28" s="5">
        <f t="shared" si="62"/>
        <v>0.8571428571428571</v>
      </c>
      <c r="AF28" s="5">
        <f t="shared" si="62"/>
        <v>1.2857142857142858</v>
      </c>
      <c r="AG28" s="5">
        <f t="shared" si="62"/>
        <v>1.7142857142857142</v>
      </c>
      <c r="AH28" s="5">
        <f t="shared" si="62"/>
        <v>2.1428571428571428</v>
      </c>
      <c r="AI28" s="5">
        <f t="shared" si="62"/>
        <v>2.5714285714285716</v>
      </c>
      <c r="AJ28" s="5">
        <f t="shared" si="62"/>
        <v>3</v>
      </c>
      <c r="AK28" s="5">
        <f t="shared" si="62"/>
        <v>3</v>
      </c>
      <c r="AL28" s="5">
        <f t="shared" si="62"/>
        <v>3</v>
      </c>
      <c r="AM28" s="5">
        <f t="shared" si="62"/>
        <v>3</v>
      </c>
      <c r="AN28" s="5">
        <f t="shared" si="62"/>
        <v>3</v>
      </c>
      <c r="AO28" s="5">
        <f t="shared" si="62"/>
        <v>3</v>
      </c>
      <c r="AP28" s="5">
        <f t="shared" si="62"/>
        <v>3</v>
      </c>
      <c r="AQ28" s="5">
        <f t="shared" si="62"/>
        <v>3</v>
      </c>
      <c r="AR28" s="5">
        <f t="shared" si="62"/>
        <v>3</v>
      </c>
      <c r="AS28" s="5">
        <f t="shared" si="62"/>
        <v>3</v>
      </c>
      <c r="AT28" s="5">
        <f t="shared" si="62"/>
        <v>3</v>
      </c>
      <c r="AU28" s="5">
        <f t="shared" si="62"/>
        <v>3</v>
      </c>
      <c r="AV28" s="5">
        <f t="shared" si="62"/>
        <v>3</v>
      </c>
      <c r="AW28" s="5">
        <f t="shared" si="62"/>
        <v>3</v>
      </c>
      <c r="AX28" s="5">
        <f t="shared" si="62"/>
        <v>3</v>
      </c>
      <c r="AY28" s="5">
        <f t="shared" si="62"/>
        <v>3</v>
      </c>
      <c r="AZ28" s="5">
        <f t="shared" si="62"/>
        <v>3</v>
      </c>
      <c r="BA28" s="5">
        <f t="shared" si="62"/>
        <v>3</v>
      </c>
      <c r="BB28" s="5">
        <f t="shared" si="62"/>
        <v>3</v>
      </c>
      <c r="BC28" s="5">
        <f t="shared" si="62"/>
        <v>3</v>
      </c>
      <c r="BD28" s="5">
        <f t="shared" si="62"/>
        <v>3</v>
      </c>
      <c r="BE28" s="5">
        <f t="shared" si="62"/>
        <v>3</v>
      </c>
      <c r="BF28" s="5">
        <f t="shared" si="62"/>
        <v>3</v>
      </c>
      <c r="BG28" s="5">
        <f t="shared" si="62"/>
        <v>3</v>
      </c>
      <c r="BH28" s="5">
        <f t="shared" si="62"/>
        <v>3</v>
      </c>
      <c r="BI28" s="5">
        <f t="shared" si="62"/>
        <v>3</v>
      </c>
      <c r="BJ28" s="5">
        <f t="shared" si="62"/>
        <v>3</v>
      </c>
      <c r="BK28" s="5">
        <f t="shared" si="62"/>
        <v>3</v>
      </c>
      <c r="BL28" s="5">
        <f t="shared" si="62"/>
        <v>3</v>
      </c>
      <c r="BM28" s="5">
        <f t="shared" si="62"/>
        <v>3</v>
      </c>
      <c r="BN28" s="5">
        <f t="shared" si="62"/>
        <v>3</v>
      </c>
      <c r="BO28" s="5">
        <f t="shared" si="62"/>
        <v>3</v>
      </c>
      <c r="BP28" s="5">
        <f t="shared" si="62"/>
        <v>3</v>
      </c>
      <c r="BQ28" s="5">
        <f t="shared" si="62"/>
        <v>3</v>
      </c>
      <c r="BR28" s="5">
        <f t="shared" si="62"/>
        <v>3</v>
      </c>
      <c r="BS28" s="5">
        <f t="shared" si="62"/>
        <v>3</v>
      </c>
      <c r="BT28" s="5">
        <f t="shared" si="62"/>
        <v>3</v>
      </c>
      <c r="BU28" s="5">
        <f t="shared" si="62"/>
        <v>3</v>
      </c>
      <c r="BV28" s="5">
        <f t="shared" si="62"/>
        <v>3</v>
      </c>
      <c r="BW28" s="5">
        <f t="shared" si="62"/>
        <v>3</v>
      </c>
      <c r="BX28" s="5">
        <f t="shared" si="62"/>
        <v>3</v>
      </c>
      <c r="BY28" s="5">
        <f t="shared" si="62"/>
        <v>3</v>
      </c>
      <c r="BZ28" s="5">
        <f t="shared" si="62"/>
        <v>3</v>
      </c>
      <c r="CA28" s="5">
        <f t="shared" si="62"/>
        <v>3</v>
      </c>
      <c r="CB28" s="5">
        <f t="shared" si="62"/>
        <v>3</v>
      </c>
      <c r="CC28" s="5">
        <f t="shared" si="62"/>
        <v>3</v>
      </c>
      <c r="CD28" s="5">
        <f t="shared" si="62"/>
        <v>3</v>
      </c>
      <c r="CE28" s="5">
        <f t="shared" si="62"/>
        <v>3</v>
      </c>
      <c r="CF28" s="5">
        <f t="shared" si="62"/>
        <v>0</v>
      </c>
    </row>
    <row r="29" spans="2:84" x14ac:dyDescent="0.3">
      <c r="B29" s="13">
        <f>ROW()</f>
        <v>29</v>
      </c>
      <c r="H29" s="1" t="str">
        <f>$H$28</f>
        <v>Поток запусков маркетинговой активности (МА)</v>
      </c>
      <c r="I29" s="1" t="s">
        <v>26</v>
      </c>
      <c r="O29" s="8" t="s">
        <v>3</v>
      </c>
      <c r="P29" s="18">
        <v>13</v>
      </c>
    </row>
    <row r="30" spans="2:84" x14ac:dyDescent="0.3">
      <c r="B30" s="13">
        <f>ROW()</f>
        <v>30</v>
      </c>
      <c r="H30" s="1" t="str">
        <f t="shared" ref="H30:H31" si="63">$H$28</f>
        <v>Поток запусков маркетинговой активности (МА)</v>
      </c>
      <c r="I30" s="1" t="s">
        <v>31</v>
      </c>
      <c r="M30" s="34" t="str">
        <f>M28</f>
        <v>кол-во запусков</v>
      </c>
      <c r="O30" s="8" t="s">
        <v>3</v>
      </c>
      <c r="P30" s="18">
        <v>3</v>
      </c>
    </row>
    <row r="31" spans="2:84" x14ac:dyDescent="0.3">
      <c r="B31" s="13">
        <f>ROW()</f>
        <v>31</v>
      </c>
      <c r="H31" s="1" t="str">
        <f t="shared" si="63"/>
        <v>Поток запусков маркетинговой активности (МА)</v>
      </c>
      <c r="I31" s="1" t="s">
        <v>28</v>
      </c>
      <c r="O31" s="8" t="s">
        <v>3</v>
      </c>
      <c r="P31" s="18">
        <v>6</v>
      </c>
    </row>
    <row r="32" spans="2:84" x14ac:dyDescent="0.3">
      <c r="B32" s="13">
        <f>ROW()</f>
        <v>32</v>
      </c>
    </row>
    <row r="33" spans="2:84" x14ac:dyDescent="0.3">
      <c r="B33" s="13">
        <f>ROW()</f>
        <v>33</v>
      </c>
      <c r="H33" s="1" t="s">
        <v>33</v>
      </c>
      <c r="M33" s="36" t="s">
        <v>35</v>
      </c>
      <c r="P33" s="30" t="s">
        <v>32</v>
      </c>
      <c r="U33" s="5">
        <f ca="1">SUM(INDIRECT(ADDRESS($B33,$X$2)&amp;":"&amp;ADDRESS($B33,SUMIFS($2:$2,$1:$1,IF($P$8=0,1,$P$8)))))</f>
        <v>3250</v>
      </c>
      <c r="X33" s="5">
        <f>IF(X$4="",0,IF(X$8&gt;=IF($P34&lt;=$P36,$P36+1,$P34),0,IF(X$8&gt;=$P36,$P35*(X$8-IF($P34&lt;=$P36,$P36+1,$P34))/($P36-IF($P34&lt;=$P36,$P36+1,$P34)),0)))</f>
        <v>500</v>
      </c>
      <c r="Y33" s="5">
        <f t="shared" ref="Y33:CF33" si="64">IF(Y$4="",0,IF(Y$8&gt;=IF($P34&lt;=$P36,$P36+1,$P34),0,IF(Y$8&gt;=$P36,$P35*(Y$8-IF($P34&lt;=$P36,$P36+1,$P34))/($P36-IF($P34&lt;=$P36,$P36+1,$P34)),0)))</f>
        <v>458.33333333333331</v>
      </c>
      <c r="Z33" s="5">
        <f t="shared" si="64"/>
        <v>416.66666666666669</v>
      </c>
      <c r="AA33" s="5">
        <f t="shared" si="64"/>
        <v>375</v>
      </c>
      <c r="AB33" s="5">
        <f t="shared" si="64"/>
        <v>333.33333333333331</v>
      </c>
      <c r="AC33" s="5">
        <f t="shared" si="64"/>
        <v>291.66666666666669</v>
      </c>
      <c r="AD33" s="5">
        <f t="shared" si="64"/>
        <v>250</v>
      </c>
      <c r="AE33" s="5">
        <f t="shared" si="64"/>
        <v>208.33333333333334</v>
      </c>
      <c r="AF33" s="5">
        <f t="shared" si="64"/>
        <v>166.66666666666666</v>
      </c>
      <c r="AG33" s="5">
        <f t="shared" si="64"/>
        <v>125</v>
      </c>
      <c r="AH33" s="5">
        <f t="shared" si="64"/>
        <v>83.333333333333329</v>
      </c>
      <c r="AI33" s="5">
        <f t="shared" si="64"/>
        <v>41.666666666666664</v>
      </c>
      <c r="AJ33" s="5">
        <f t="shared" si="64"/>
        <v>0</v>
      </c>
      <c r="AK33" s="5">
        <f t="shared" si="64"/>
        <v>0</v>
      </c>
      <c r="AL33" s="5">
        <f t="shared" si="64"/>
        <v>0</v>
      </c>
      <c r="AM33" s="5">
        <f t="shared" si="64"/>
        <v>0</v>
      </c>
      <c r="AN33" s="5">
        <f t="shared" si="64"/>
        <v>0</v>
      </c>
      <c r="AO33" s="5">
        <f t="shared" si="64"/>
        <v>0</v>
      </c>
      <c r="AP33" s="5">
        <f t="shared" si="64"/>
        <v>0</v>
      </c>
      <c r="AQ33" s="5">
        <f t="shared" si="64"/>
        <v>0</v>
      </c>
      <c r="AR33" s="5">
        <f t="shared" si="64"/>
        <v>0</v>
      </c>
      <c r="AS33" s="5">
        <f t="shared" si="64"/>
        <v>0</v>
      </c>
      <c r="AT33" s="5">
        <f t="shared" si="64"/>
        <v>0</v>
      </c>
      <c r="AU33" s="5">
        <f t="shared" si="64"/>
        <v>0</v>
      </c>
      <c r="AV33" s="5">
        <f t="shared" si="64"/>
        <v>0</v>
      </c>
      <c r="AW33" s="5">
        <f t="shared" si="64"/>
        <v>0</v>
      </c>
      <c r="AX33" s="5">
        <f t="shared" si="64"/>
        <v>0</v>
      </c>
      <c r="AY33" s="5">
        <f t="shared" si="64"/>
        <v>0</v>
      </c>
      <c r="AZ33" s="5">
        <f t="shared" si="64"/>
        <v>0</v>
      </c>
      <c r="BA33" s="5">
        <f t="shared" si="64"/>
        <v>0</v>
      </c>
      <c r="BB33" s="5">
        <f t="shared" si="64"/>
        <v>0</v>
      </c>
      <c r="BC33" s="5">
        <f t="shared" si="64"/>
        <v>0</v>
      </c>
      <c r="BD33" s="5">
        <f t="shared" si="64"/>
        <v>0</v>
      </c>
      <c r="BE33" s="5">
        <f t="shared" si="64"/>
        <v>0</v>
      </c>
      <c r="BF33" s="5">
        <f t="shared" si="64"/>
        <v>0</v>
      </c>
      <c r="BG33" s="5">
        <f t="shared" si="64"/>
        <v>0</v>
      </c>
      <c r="BH33" s="5">
        <f t="shared" si="64"/>
        <v>0</v>
      </c>
      <c r="BI33" s="5">
        <f t="shared" si="64"/>
        <v>0</v>
      </c>
      <c r="BJ33" s="5">
        <f t="shared" si="64"/>
        <v>0</v>
      </c>
      <c r="BK33" s="5">
        <f t="shared" si="64"/>
        <v>0</v>
      </c>
      <c r="BL33" s="5">
        <f t="shared" si="64"/>
        <v>0</v>
      </c>
      <c r="BM33" s="5">
        <f t="shared" si="64"/>
        <v>0</v>
      </c>
      <c r="BN33" s="5">
        <f t="shared" si="64"/>
        <v>0</v>
      </c>
      <c r="BO33" s="5">
        <f t="shared" si="64"/>
        <v>0</v>
      </c>
      <c r="BP33" s="5">
        <f t="shared" si="64"/>
        <v>0</v>
      </c>
      <c r="BQ33" s="5">
        <f t="shared" si="64"/>
        <v>0</v>
      </c>
      <c r="BR33" s="5">
        <f t="shared" si="64"/>
        <v>0</v>
      </c>
      <c r="BS33" s="5">
        <f t="shared" si="64"/>
        <v>0</v>
      </c>
      <c r="BT33" s="5">
        <f t="shared" si="64"/>
        <v>0</v>
      </c>
      <c r="BU33" s="5">
        <f t="shared" si="64"/>
        <v>0</v>
      </c>
      <c r="BV33" s="5">
        <f t="shared" si="64"/>
        <v>0</v>
      </c>
      <c r="BW33" s="5">
        <f t="shared" si="64"/>
        <v>0</v>
      </c>
      <c r="BX33" s="5">
        <f t="shared" si="64"/>
        <v>0</v>
      </c>
      <c r="BY33" s="5">
        <f t="shared" si="64"/>
        <v>0</v>
      </c>
      <c r="BZ33" s="5">
        <f t="shared" si="64"/>
        <v>0</v>
      </c>
      <c r="CA33" s="5">
        <f t="shared" si="64"/>
        <v>0</v>
      </c>
      <c r="CB33" s="5">
        <f t="shared" si="64"/>
        <v>0</v>
      </c>
      <c r="CC33" s="5">
        <f t="shared" si="64"/>
        <v>0</v>
      </c>
      <c r="CD33" s="5">
        <f t="shared" si="64"/>
        <v>0</v>
      </c>
      <c r="CE33" s="5">
        <f t="shared" si="64"/>
        <v>0</v>
      </c>
      <c r="CF33" s="5">
        <f t="shared" si="64"/>
        <v>0</v>
      </c>
    </row>
    <row r="34" spans="2:84" x14ac:dyDescent="0.3">
      <c r="B34" s="13">
        <f>ROW()</f>
        <v>34</v>
      </c>
      <c r="H34" s="1" t="str">
        <f>$H$28</f>
        <v>Поток запусков маркетинговой активности (МА)</v>
      </c>
      <c r="I34" s="1" t="s">
        <v>37</v>
      </c>
      <c r="O34" s="8" t="s">
        <v>3</v>
      </c>
      <c r="P34" s="18">
        <v>13</v>
      </c>
      <c r="U34" s="5">
        <f ca="1">SUM(INDIRECT(ADDRESS($B34,$X$2)&amp;":"&amp;ADDRESS($B34,SUMIFS($2:$2,$1:$1,IF($P$8=0,1,$P$8)))))</f>
        <v>3250</v>
      </c>
      <c r="X34" s="5">
        <f ca="1">IF(X$4="",0,SUMIFS(33:33,$1:$1,X$3))</f>
        <v>0</v>
      </c>
      <c r="Y34" s="5">
        <f t="shared" ref="Y34:CF34" ca="1" si="65">IF(Y$4="",0,SUMIFS(33:33,$1:$1,Y$3))</f>
        <v>0</v>
      </c>
      <c r="Z34" s="5">
        <f t="shared" ca="1" si="65"/>
        <v>0</v>
      </c>
      <c r="AA34" s="5">
        <f t="shared" ca="1" si="65"/>
        <v>0</v>
      </c>
      <c r="AB34" s="5">
        <f t="shared" ca="1" si="65"/>
        <v>0</v>
      </c>
      <c r="AC34" s="5">
        <f t="shared" ca="1" si="65"/>
        <v>0</v>
      </c>
      <c r="AD34" s="5">
        <f t="shared" ca="1" si="65"/>
        <v>0</v>
      </c>
      <c r="AE34" s="5">
        <f t="shared" ca="1" si="65"/>
        <v>0</v>
      </c>
      <c r="AF34" s="5">
        <f t="shared" ca="1" si="65"/>
        <v>0</v>
      </c>
      <c r="AG34" s="5">
        <f t="shared" ca="1" si="65"/>
        <v>0</v>
      </c>
      <c r="AH34" s="5">
        <f t="shared" ca="1" si="65"/>
        <v>0</v>
      </c>
      <c r="AI34" s="5">
        <f t="shared" ca="1" si="65"/>
        <v>0</v>
      </c>
      <c r="AJ34" s="5">
        <f t="shared" ca="1" si="65"/>
        <v>0</v>
      </c>
      <c r="AK34" s="5">
        <f t="shared" ca="1" si="65"/>
        <v>0</v>
      </c>
      <c r="AL34" s="5">
        <f t="shared" ca="1" si="65"/>
        <v>0</v>
      </c>
      <c r="AM34" s="5">
        <f t="shared" ca="1" si="65"/>
        <v>0</v>
      </c>
      <c r="AN34" s="5">
        <f t="shared" ca="1" si="65"/>
        <v>0</v>
      </c>
      <c r="AO34" s="5">
        <f t="shared" ca="1" si="65"/>
        <v>0</v>
      </c>
      <c r="AP34" s="5">
        <f t="shared" ca="1" si="65"/>
        <v>0</v>
      </c>
      <c r="AQ34" s="5">
        <f t="shared" ca="1" si="65"/>
        <v>0</v>
      </c>
      <c r="AR34" s="5">
        <f t="shared" ca="1" si="65"/>
        <v>0</v>
      </c>
      <c r="AS34" s="5">
        <f t="shared" ca="1" si="65"/>
        <v>0</v>
      </c>
      <c r="AT34" s="5">
        <f t="shared" ca="1" si="65"/>
        <v>0</v>
      </c>
      <c r="AU34" s="5">
        <f t="shared" ca="1" si="65"/>
        <v>0</v>
      </c>
      <c r="AV34" s="5">
        <f t="shared" ca="1" si="65"/>
        <v>0</v>
      </c>
      <c r="AW34" s="5">
        <f t="shared" ca="1" si="65"/>
        <v>0</v>
      </c>
      <c r="AX34" s="5">
        <f t="shared" ca="1" si="65"/>
        <v>0</v>
      </c>
      <c r="AY34" s="5">
        <f t="shared" ca="1" si="65"/>
        <v>0</v>
      </c>
      <c r="AZ34" s="5">
        <f t="shared" ca="1" si="65"/>
        <v>0</v>
      </c>
      <c r="BA34" s="5">
        <f t="shared" ca="1" si="65"/>
        <v>0</v>
      </c>
      <c r="BB34" s="5">
        <f t="shared" ca="1" si="65"/>
        <v>0</v>
      </c>
      <c r="BC34" s="5">
        <f t="shared" ca="1" si="65"/>
        <v>0</v>
      </c>
      <c r="BD34" s="5">
        <f t="shared" ca="1" si="65"/>
        <v>0</v>
      </c>
      <c r="BE34" s="5">
        <f t="shared" ca="1" si="65"/>
        <v>0</v>
      </c>
      <c r="BF34" s="5">
        <f t="shared" ca="1" si="65"/>
        <v>0</v>
      </c>
      <c r="BG34" s="5">
        <f t="shared" ca="1" si="65"/>
        <v>0</v>
      </c>
      <c r="BH34" s="5">
        <f t="shared" ca="1" si="65"/>
        <v>0</v>
      </c>
      <c r="BI34" s="5">
        <f t="shared" ca="1" si="65"/>
        <v>0</v>
      </c>
      <c r="BJ34" s="5">
        <f t="shared" ca="1" si="65"/>
        <v>0</v>
      </c>
      <c r="BK34" s="5">
        <f t="shared" ca="1" si="65"/>
        <v>0</v>
      </c>
      <c r="BL34" s="5">
        <f t="shared" ca="1" si="65"/>
        <v>0</v>
      </c>
      <c r="BM34" s="5">
        <f t="shared" ca="1" si="65"/>
        <v>0</v>
      </c>
      <c r="BN34" s="5">
        <f t="shared" ca="1" si="65"/>
        <v>0</v>
      </c>
      <c r="BO34" s="5">
        <f t="shared" ca="1" si="65"/>
        <v>0</v>
      </c>
      <c r="BP34" s="5">
        <f t="shared" ca="1" si="65"/>
        <v>0</v>
      </c>
      <c r="BQ34" s="5">
        <f t="shared" ca="1" si="65"/>
        <v>0</v>
      </c>
      <c r="BR34" s="5">
        <f t="shared" ca="1" si="65"/>
        <v>0</v>
      </c>
      <c r="BS34" s="5">
        <f t="shared" ca="1" si="65"/>
        <v>0</v>
      </c>
      <c r="BT34" s="5">
        <f t="shared" ca="1" si="65"/>
        <v>41.666666666666664</v>
      </c>
      <c r="BU34" s="5">
        <f t="shared" ca="1" si="65"/>
        <v>83.333333333333329</v>
      </c>
      <c r="BV34" s="5">
        <f t="shared" ca="1" si="65"/>
        <v>125</v>
      </c>
      <c r="BW34" s="5">
        <f t="shared" ca="1" si="65"/>
        <v>166.66666666666666</v>
      </c>
      <c r="BX34" s="5">
        <f t="shared" ca="1" si="65"/>
        <v>208.33333333333334</v>
      </c>
      <c r="BY34" s="5">
        <f t="shared" ca="1" si="65"/>
        <v>250</v>
      </c>
      <c r="BZ34" s="5">
        <f t="shared" ca="1" si="65"/>
        <v>291.66666666666669</v>
      </c>
      <c r="CA34" s="5">
        <f t="shared" ca="1" si="65"/>
        <v>333.33333333333331</v>
      </c>
      <c r="CB34" s="5">
        <f t="shared" ca="1" si="65"/>
        <v>375</v>
      </c>
      <c r="CC34" s="5">
        <f t="shared" ca="1" si="65"/>
        <v>416.66666666666669</v>
      </c>
      <c r="CD34" s="5">
        <f t="shared" ca="1" si="65"/>
        <v>458.33333333333331</v>
      </c>
      <c r="CE34" s="5">
        <f t="shared" ca="1" si="65"/>
        <v>500</v>
      </c>
      <c r="CF34" s="5">
        <f t="shared" si="65"/>
        <v>0</v>
      </c>
    </row>
    <row r="35" spans="2:84" x14ac:dyDescent="0.3">
      <c r="B35" s="13">
        <f>ROW()</f>
        <v>35</v>
      </c>
      <c r="H35" s="1" t="str">
        <f t="shared" ref="H35:H36" si="66">$H$28</f>
        <v>Поток запусков маркетинговой активности (МА)</v>
      </c>
      <c r="I35" s="1" t="s">
        <v>38</v>
      </c>
      <c r="M35" s="34" t="str">
        <f>M33</f>
        <v>трафик</v>
      </c>
      <c r="O35" s="8" t="s">
        <v>3</v>
      </c>
      <c r="P35" s="18">
        <v>500</v>
      </c>
    </row>
    <row r="36" spans="2:84" x14ac:dyDescent="0.3">
      <c r="B36" s="13">
        <f>ROW()</f>
        <v>36</v>
      </c>
      <c r="H36" s="1" t="str">
        <f t="shared" si="66"/>
        <v>Поток запусков маркетинговой активности (МА)</v>
      </c>
      <c r="I36" s="1" t="s">
        <v>36</v>
      </c>
      <c r="O36" s="8" t="s">
        <v>3</v>
      </c>
      <c r="P36" s="18">
        <v>1</v>
      </c>
    </row>
    <row r="37" spans="2:84" x14ac:dyDescent="0.3">
      <c r="B37" s="13">
        <f>ROW()</f>
        <v>37</v>
      </c>
    </row>
    <row r="38" spans="2:84" x14ac:dyDescent="0.3">
      <c r="B38" s="13">
        <f>ROW()</f>
        <v>38</v>
      </c>
      <c r="H38" s="1" t="s">
        <v>39</v>
      </c>
      <c r="M38" s="34" t="str">
        <f>$M$33</f>
        <v>трафик</v>
      </c>
      <c r="U38" s="5">
        <f ca="1">SUM(INDIRECT(ADDRESS($B38,$X$2)&amp;":"&amp;ADDRESS($B38,SUMIFS($2:$2,$1:$1,IF($P$8=0,1,$P$8)))))</f>
        <v>461500</v>
      </c>
      <c r="X38" s="5">
        <f ca="1">IF(X$4="",0,SUMPRODUCT($X28:X28,INDIRECT(ADDRESS($B34,SUMIFS($2:$2,$1:$1,$P$8)-X$8+1)&amp;":"&amp;ADDRESS($B34,SUMIFS($2:$2,$1:$1,$P$8)))))</f>
        <v>0</v>
      </c>
      <c r="Y38" s="5">
        <f ca="1">IF(Y$4="",0,SUMPRODUCT($X28:Y28,INDIRECT(ADDRESS($B34,SUMIFS($2:$2,$1:$1,$P$8)-Y$8+1)&amp;":"&amp;ADDRESS($B34,SUMIFS($2:$2,$1:$1,$P$8)))))</f>
        <v>0</v>
      </c>
      <c r="Z38" s="5">
        <f ca="1">IF(Z$4="",0,SUMPRODUCT($X28:Z28,INDIRECT(ADDRESS($B34,SUMIFS($2:$2,$1:$1,$P$8)-Z$8+1)&amp;":"&amp;ADDRESS($B34,SUMIFS($2:$2,$1:$1,$P$8)))))</f>
        <v>0</v>
      </c>
      <c r="AA38" s="5">
        <f ca="1">IF(AA$4="",0,SUMPRODUCT($X28:AA28,INDIRECT(ADDRESS($B34,SUMIFS($2:$2,$1:$1,$P$8)-AA$8+1)&amp;":"&amp;ADDRESS($B34,SUMIFS($2:$2,$1:$1,$P$8)))))</f>
        <v>0</v>
      </c>
      <c r="AB38" s="5">
        <f ca="1">IF(AB$4="",0,SUMPRODUCT($X28:AB28,INDIRECT(ADDRESS($B34,SUMIFS($2:$2,$1:$1,$P$8)-AB$8+1)&amp;":"&amp;ADDRESS($B34,SUMIFS($2:$2,$1:$1,$P$8)))))</f>
        <v>0</v>
      </c>
      <c r="AC38" s="5">
        <f ca="1">IF(AC$4="",0,SUMPRODUCT($X28:AC28,INDIRECT(ADDRESS($B34,SUMIFS($2:$2,$1:$1,$P$8)-AC$8+1)&amp;":"&amp;ADDRESS($B34,SUMIFS($2:$2,$1:$1,$P$8)))))</f>
        <v>0</v>
      </c>
      <c r="AD38" s="5">
        <f ca="1">IF(AD$4="",0,SUMPRODUCT($X28:AD28,INDIRECT(ADDRESS($B34,SUMIFS($2:$2,$1:$1,$P$8)-AD$8+1)&amp;":"&amp;ADDRESS($B34,SUMIFS($2:$2,$1:$1,$P$8)))))</f>
        <v>214.28571428571428</v>
      </c>
      <c r="AE38" s="5">
        <f ca="1">IF(AE$4="",0,SUMPRODUCT($X28:AE28,INDIRECT(ADDRESS($B34,SUMIFS($2:$2,$1:$1,$P$8)-AE$8+1)&amp;":"&amp;ADDRESS($B34,SUMIFS($2:$2,$1:$1,$P$8)))))</f>
        <v>625</v>
      </c>
      <c r="AF38" s="5">
        <f ca="1">IF(AF$4="",0,SUMPRODUCT($X28:AF28,INDIRECT(ADDRESS($B34,SUMIFS($2:$2,$1:$1,$P$8)-AF$8+1)&amp;":"&amp;ADDRESS($B34,SUMIFS($2:$2,$1:$1,$P$8)))))</f>
        <v>1214.2857142857142</v>
      </c>
      <c r="AG38" s="5">
        <f ca="1">IF(AG$4="",0,SUMPRODUCT($X28:AG28,INDIRECT(ADDRESS($B34,SUMIFS($2:$2,$1:$1,$P$8)-AG$8+1)&amp;":"&amp;ADDRESS($B34,SUMIFS($2:$2,$1:$1,$P$8)))))</f>
        <v>1964.2857142857144</v>
      </c>
      <c r="AH38" s="5">
        <f ca="1">IF(AH$4="",0,SUMPRODUCT($X28:AH28,INDIRECT(ADDRESS($B34,SUMIFS($2:$2,$1:$1,$P$8)-AH$8+1)&amp;":"&amp;ADDRESS($B34,SUMIFS($2:$2,$1:$1,$P$8)))))</f>
        <v>2857.1428571428569</v>
      </c>
      <c r="AI38" s="5">
        <f ca="1">IF(AI$4="",0,SUMPRODUCT($X28:AI28,INDIRECT(ADDRESS($B34,SUMIFS($2:$2,$1:$1,$P$8)-AI$8+1)&amp;":"&amp;ADDRESS($B34,SUMIFS($2:$2,$1:$1,$P$8)))))</f>
        <v>3875.0000000000005</v>
      </c>
      <c r="AJ38" s="5">
        <f ca="1">IF(AJ$4="",0,SUMPRODUCT($X28:AJ28,INDIRECT(ADDRESS($B34,SUMIFS($2:$2,$1:$1,$P$8)-AJ$8+1)&amp;":"&amp;ADDRESS($B34,SUMIFS($2:$2,$1:$1,$P$8)))))</f>
        <v>5000</v>
      </c>
      <c r="AK38" s="5">
        <f ca="1">IF(AK$4="",0,SUMPRODUCT($X28:AK28,INDIRECT(ADDRESS($B34,SUMIFS($2:$2,$1:$1,$P$8)-AK$8+1)&amp;":"&amp;ADDRESS($B34,SUMIFS($2:$2,$1:$1,$P$8)))))</f>
        <v>6000</v>
      </c>
      <c r="AL38" s="5">
        <f ca="1">IF(AL$4="",0,SUMPRODUCT($X28:AL28,INDIRECT(ADDRESS($B34,SUMIFS($2:$2,$1:$1,$P$8)-AL$8+1)&amp;":"&amp;ADDRESS($B34,SUMIFS($2:$2,$1:$1,$P$8)))))</f>
        <v>6875</v>
      </c>
      <c r="AM38" s="5">
        <f ca="1">IF(AM$4="",0,SUMPRODUCT($X28:AM28,INDIRECT(ADDRESS($B34,SUMIFS($2:$2,$1:$1,$P$8)-AM$8+1)&amp;":"&amp;ADDRESS($B34,SUMIFS($2:$2,$1:$1,$P$8)))))</f>
        <v>7625</v>
      </c>
      <c r="AN38" s="5">
        <f ca="1">IF(AN$4="",0,SUMPRODUCT($X28:AN28,INDIRECT(ADDRESS($B34,SUMIFS($2:$2,$1:$1,$P$8)-AN$8+1)&amp;":"&amp;ADDRESS($B34,SUMIFS($2:$2,$1:$1,$P$8)))))</f>
        <v>8250</v>
      </c>
      <c r="AO38" s="5">
        <f ca="1">IF(AO$4="",0,SUMPRODUCT($X28:AO28,INDIRECT(ADDRESS($B34,SUMIFS($2:$2,$1:$1,$P$8)-AO$8+1)&amp;":"&amp;ADDRESS($B34,SUMIFS($2:$2,$1:$1,$P$8)))))</f>
        <v>8750</v>
      </c>
      <c r="AP38" s="5">
        <f ca="1">IF(AP$4="",0,SUMPRODUCT($X28:AP28,INDIRECT(ADDRESS($B34,SUMIFS($2:$2,$1:$1,$P$8)-AP$8+1)&amp;":"&amp;ADDRESS($B34,SUMIFS($2:$2,$1:$1,$P$8)))))</f>
        <v>9125</v>
      </c>
      <c r="AQ38" s="5">
        <f ca="1">IF(AQ$4="",0,SUMPRODUCT($X28:AQ28,INDIRECT(ADDRESS($B34,SUMIFS($2:$2,$1:$1,$P$8)-AQ$8+1)&amp;":"&amp;ADDRESS($B34,SUMIFS($2:$2,$1:$1,$P$8)))))</f>
        <v>9392.8571428571431</v>
      </c>
      <c r="AR38" s="5">
        <f ca="1">IF(AR$4="",0,SUMPRODUCT($X28:AR28,INDIRECT(ADDRESS($B34,SUMIFS($2:$2,$1:$1,$P$8)-AR$8+1)&amp;":"&amp;ADDRESS($B34,SUMIFS($2:$2,$1:$1,$P$8)))))</f>
        <v>9571.4285714285725</v>
      </c>
      <c r="AS38" s="5">
        <f ca="1">IF(AS$4="",0,SUMPRODUCT($X28:AS28,INDIRECT(ADDRESS($B34,SUMIFS($2:$2,$1:$1,$P$8)-AS$8+1)&amp;":"&amp;ADDRESS($B34,SUMIFS($2:$2,$1:$1,$P$8)))))</f>
        <v>9678.5714285714275</v>
      </c>
      <c r="AT38" s="5">
        <f ca="1">IF(AT$4="",0,SUMPRODUCT($X28:AT28,INDIRECT(ADDRESS($B34,SUMIFS($2:$2,$1:$1,$P$8)-AT$8+1)&amp;":"&amp;ADDRESS($B34,SUMIFS($2:$2,$1:$1,$P$8)))))</f>
        <v>9732.1428571428569</v>
      </c>
      <c r="AU38" s="5">
        <f ca="1">IF(AU$4="",0,SUMPRODUCT($X28:AU28,INDIRECT(ADDRESS($B34,SUMIFS($2:$2,$1:$1,$P$8)-AU$8+1)&amp;":"&amp;ADDRESS($B34,SUMIFS($2:$2,$1:$1,$P$8)))))</f>
        <v>9750</v>
      </c>
      <c r="AV38" s="5">
        <f ca="1">IF(AV$4="",0,SUMPRODUCT($X28:AV28,INDIRECT(ADDRESS($B34,SUMIFS($2:$2,$1:$1,$P$8)-AV$8+1)&amp;":"&amp;ADDRESS($B34,SUMIFS($2:$2,$1:$1,$P$8)))))</f>
        <v>9750</v>
      </c>
      <c r="AW38" s="5">
        <f ca="1">IF(AW$4="",0,SUMPRODUCT($X28:AW28,INDIRECT(ADDRESS($B34,SUMIFS($2:$2,$1:$1,$P$8)-AW$8+1)&amp;":"&amp;ADDRESS($B34,SUMIFS($2:$2,$1:$1,$P$8)))))</f>
        <v>9750</v>
      </c>
      <c r="AX38" s="5">
        <f ca="1">IF(AX$4="",0,SUMPRODUCT($X28:AX28,INDIRECT(ADDRESS($B34,SUMIFS($2:$2,$1:$1,$P$8)-AX$8+1)&amp;":"&amp;ADDRESS($B34,SUMIFS($2:$2,$1:$1,$P$8)))))</f>
        <v>9750</v>
      </c>
      <c r="AY38" s="5">
        <f ca="1">IF(AY$4="",0,SUMPRODUCT($X28:AY28,INDIRECT(ADDRESS($B34,SUMIFS($2:$2,$1:$1,$P$8)-AY$8+1)&amp;":"&amp;ADDRESS($B34,SUMIFS($2:$2,$1:$1,$P$8)))))</f>
        <v>9750</v>
      </c>
      <c r="AZ38" s="5">
        <f ca="1">IF(AZ$4="",0,SUMPRODUCT($X28:AZ28,INDIRECT(ADDRESS($B34,SUMIFS($2:$2,$1:$1,$P$8)-AZ$8+1)&amp;":"&amp;ADDRESS($B34,SUMIFS($2:$2,$1:$1,$P$8)))))</f>
        <v>9750</v>
      </c>
      <c r="BA38" s="5">
        <f ca="1">IF(BA$4="",0,SUMPRODUCT($X28:BA28,INDIRECT(ADDRESS($B34,SUMIFS($2:$2,$1:$1,$P$8)-BA$8+1)&amp;":"&amp;ADDRESS($B34,SUMIFS($2:$2,$1:$1,$P$8)))))</f>
        <v>9750</v>
      </c>
      <c r="BB38" s="5">
        <f ca="1">IF(BB$4="",0,SUMPRODUCT($X28:BB28,INDIRECT(ADDRESS($B34,SUMIFS($2:$2,$1:$1,$P$8)-BB$8+1)&amp;":"&amp;ADDRESS($B34,SUMIFS($2:$2,$1:$1,$P$8)))))</f>
        <v>9750</v>
      </c>
      <c r="BC38" s="5">
        <f ca="1">IF(BC$4="",0,SUMPRODUCT($X28:BC28,INDIRECT(ADDRESS($B34,SUMIFS($2:$2,$1:$1,$P$8)-BC$8+1)&amp;":"&amp;ADDRESS($B34,SUMIFS($2:$2,$1:$1,$P$8)))))</f>
        <v>9750</v>
      </c>
      <c r="BD38" s="5">
        <f ca="1">IF(BD$4="",0,SUMPRODUCT($X28:BD28,INDIRECT(ADDRESS($B34,SUMIFS($2:$2,$1:$1,$P$8)-BD$8+1)&amp;":"&amp;ADDRESS($B34,SUMIFS($2:$2,$1:$1,$P$8)))))</f>
        <v>9750</v>
      </c>
      <c r="BE38" s="5">
        <f ca="1">IF(BE$4="",0,SUMPRODUCT($X28:BE28,INDIRECT(ADDRESS($B34,SUMIFS($2:$2,$1:$1,$P$8)-BE$8+1)&amp;":"&amp;ADDRESS($B34,SUMIFS($2:$2,$1:$1,$P$8)))))</f>
        <v>9750</v>
      </c>
      <c r="BF38" s="5">
        <f ca="1">IF(BF$4="",0,SUMPRODUCT($X28:BF28,INDIRECT(ADDRESS($B34,SUMIFS($2:$2,$1:$1,$P$8)-BF$8+1)&amp;":"&amp;ADDRESS($B34,SUMIFS($2:$2,$1:$1,$P$8)))))</f>
        <v>9750</v>
      </c>
      <c r="BG38" s="5">
        <f ca="1">IF(BG$4="",0,SUMPRODUCT($X28:BG28,INDIRECT(ADDRESS($B34,SUMIFS($2:$2,$1:$1,$P$8)-BG$8+1)&amp;":"&amp;ADDRESS($B34,SUMIFS($2:$2,$1:$1,$P$8)))))</f>
        <v>9750</v>
      </c>
      <c r="BH38" s="5">
        <f ca="1">IF(BH$4="",0,SUMPRODUCT($X28:BH28,INDIRECT(ADDRESS($B34,SUMIFS($2:$2,$1:$1,$P$8)-BH$8+1)&amp;":"&amp;ADDRESS($B34,SUMIFS($2:$2,$1:$1,$P$8)))))</f>
        <v>9750</v>
      </c>
      <c r="BI38" s="5">
        <f ca="1">IF(BI$4="",0,SUMPRODUCT($X28:BI28,INDIRECT(ADDRESS($B34,SUMIFS($2:$2,$1:$1,$P$8)-BI$8+1)&amp;":"&amp;ADDRESS($B34,SUMIFS($2:$2,$1:$1,$P$8)))))</f>
        <v>9750</v>
      </c>
      <c r="BJ38" s="5">
        <f ca="1">IF(BJ$4="",0,SUMPRODUCT($X28:BJ28,INDIRECT(ADDRESS($B34,SUMIFS($2:$2,$1:$1,$P$8)-BJ$8+1)&amp;":"&amp;ADDRESS($B34,SUMIFS($2:$2,$1:$1,$P$8)))))</f>
        <v>9750</v>
      </c>
      <c r="BK38" s="5">
        <f ca="1">IF(BK$4="",0,SUMPRODUCT($X28:BK28,INDIRECT(ADDRESS($B34,SUMIFS($2:$2,$1:$1,$P$8)-BK$8+1)&amp;":"&amp;ADDRESS($B34,SUMIFS($2:$2,$1:$1,$P$8)))))</f>
        <v>9750</v>
      </c>
      <c r="BL38" s="5">
        <f ca="1">IF(BL$4="",0,SUMPRODUCT($X28:BL28,INDIRECT(ADDRESS($B34,SUMIFS($2:$2,$1:$1,$P$8)-BL$8+1)&amp;":"&amp;ADDRESS($B34,SUMIFS($2:$2,$1:$1,$P$8)))))</f>
        <v>9750</v>
      </c>
      <c r="BM38" s="5">
        <f ca="1">IF(BM$4="",0,SUMPRODUCT($X28:BM28,INDIRECT(ADDRESS($B34,SUMIFS($2:$2,$1:$1,$P$8)-BM$8+1)&amp;":"&amp;ADDRESS($B34,SUMIFS($2:$2,$1:$1,$P$8)))))</f>
        <v>9750</v>
      </c>
      <c r="BN38" s="5">
        <f ca="1">IF(BN$4="",0,SUMPRODUCT($X28:BN28,INDIRECT(ADDRESS($B34,SUMIFS($2:$2,$1:$1,$P$8)-BN$8+1)&amp;":"&amp;ADDRESS($B34,SUMIFS($2:$2,$1:$1,$P$8)))))</f>
        <v>9750</v>
      </c>
      <c r="BO38" s="5">
        <f ca="1">IF(BO$4="",0,SUMPRODUCT($X28:BO28,INDIRECT(ADDRESS($B34,SUMIFS($2:$2,$1:$1,$P$8)-BO$8+1)&amp;":"&amp;ADDRESS($B34,SUMIFS($2:$2,$1:$1,$P$8)))))</f>
        <v>9750</v>
      </c>
      <c r="BP38" s="5">
        <f ca="1">IF(BP$4="",0,SUMPRODUCT($X28:BP28,INDIRECT(ADDRESS($B34,SUMIFS($2:$2,$1:$1,$P$8)-BP$8+1)&amp;":"&amp;ADDRESS($B34,SUMIFS($2:$2,$1:$1,$P$8)))))</f>
        <v>9750</v>
      </c>
      <c r="BQ38" s="5">
        <f ca="1">IF(BQ$4="",0,SUMPRODUCT($X28:BQ28,INDIRECT(ADDRESS($B34,SUMIFS($2:$2,$1:$1,$P$8)-BQ$8+1)&amp;":"&amp;ADDRESS($B34,SUMIFS($2:$2,$1:$1,$P$8)))))</f>
        <v>9750</v>
      </c>
      <c r="BR38" s="5">
        <f ca="1">IF(BR$4="",0,SUMPRODUCT($X28:BR28,INDIRECT(ADDRESS($B34,SUMIFS($2:$2,$1:$1,$P$8)-BR$8+1)&amp;":"&amp;ADDRESS($B34,SUMIFS($2:$2,$1:$1,$P$8)))))</f>
        <v>9750</v>
      </c>
      <c r="BS38" s="5">
        <f ca="1">IF(BS$4="",0,SUMPRODUCT($X28:BS28,INDIRECT(ADDRESS($B34,SUMIFS($2:$2,$1:$1,$P$8)-BS$8+1)&amp;":"&amp;ADDRESS($B34,SUMIFS($2:$2,$1:$1,$P$8)))))</f>
        <v>9750</v>
      </c>
      <c r="BT38" s="5">
        <f ca="1">IF(BT$4="",0,SUMPRODUCT($X28:BT28,INDIRECT(ADDRESS($B34,SUMIFS($2:$2,$1:$1,$P$8)-BT$8+1)&amp;":"&amp;ADDRESS($B34,SUMIFS($2:$2,$1:$1,$P$8)))))</f>
        <v>9750</v>
      </c>
      <c r="BU38" s="5">
        <f ca="1">IF(BU$4="",0,SUMPRODUCT($X28:BU28,INDIRECT(ADDRESS($B34,SUMIFS($2:$2,$1:$1,$P$8)-BU$8+1)&amp;":"&amp;ADDRESS($B34,SUMIFS($2:$2,$1:$1,$P$8)))))</f>
        <v>9750</v>
      </c>
      <c r="BV38" s="5">
        <f ca="1">IF(BV$4="",0,SUMPRODUCT($X28:BV28,INDIRECT(ADDRESS($B34,SUMIFS($2:$2,$1:$1,$P$8)-BV$8+1)&amp;":"&amp;ADDRESS($B34,SUMIFS($2:$2,$1:$1,$P$8)))))</f>
        <v>9750</v>
      </c>
      <c r="BW38" s="5">
        <f ca="1">IF(BW$4="",0,SUMPRODUCT($X28:BW28,INDIRECT(ADDRESS($B34,SUMIFS($2:$2,$1:$1,$P$8)-BW$8+1)&amp;":"&amp;ADDRESS($B34,SUMIFS($2:$2,$1:$1,$P$8)))))</f>
        <v>9750</v>
      </c>
      <c r="BX38" s="5">
        <f ca="1">IF(BX$4="",0,SUMPRODUCT($X28:BX28,INDIRECT(ADDRESS($B34,SUMIFS($2:$2,$1:$1,$P$8)-BX$8+1)&amp;":"&amp;ADDRESS($B34,SUMIFS($2:$2,$1:$1,$P$8)))))</f>
        <v>9750</v>
      </c>
      <c r="BY38" s="5">
        <f ca="1">IF(BY$4="",0,SUMPRODUCT($X28:BY28,INDIRECT(ADDRESS($B34,SUMIFS($2:$2,$1:$1,$P$8)-BY$8+1)&amp;":"&amp;ADDRESS($B34,SUMIFS($2:$2,$1:$1,$P$8)))))</f>
        <v>9750</v>
      </c>
      <c r="BZ38" s="5">
        <f ca="1">IF(BZ$4="",0,SUMPRODUCT($X28:BZ28,INDIRECT(ADDRESS($B34,SUMIFS($2:$2,$1:$1,$P$8)-BZ$8+1)&amp;":"&amp;ADDRESS($B34,SUMIFS($2:$2,$1:$1,$P$8)))))</f>
        <v>9750</v>
      </c>
      <c r="CA38" s="5">
        <f ca="1">IF(CA$4="",0,SUMPRODUCT($X28:CA28,INDIRECT(ADDRESS($B34,SUMIFS($2:$2,$1:$1,$P$8)-CA$8+1)&amp;":"&amp;ADDRESS($B34,SUMIFS($2:$2,$1:$1,$P$8)))))</f>
        <v>9750</v>
      </c>
      <c r="CB38" s="5">
        <f ca="1">IF(CB$4="",0,SUMPRODUCT($X28:CB28,INDIRECT(ADDRESS($B34,SUMIFS($2:$2,$1:$1,$P$8)-CB$8+1)&amp;":"&amp;ADDRESS($B34,SUMIFS($2:$2,$1:$1,$P$8)))))</f>
        <v>9750</v>
      </c>
      <c r="CC38" s="5">
        <f ca="1">IF(CC$4="",0,SUMPRODUCT($X28:CC28,INDIRECT(ADDRESS($B34,SUMIFS($2:$2,$1:$1,$P$8)-CC$8+1)&amp;":"&amp;ADDRESS($B34,SUMIFS($2:$2,$1:$1,$P$8)))))</f>
        <v>9750</v>
      </c>
      <c r="CD38" s="5">
        <f ca="1">IF(CD$4="",0,SUMPRODUCT($X28:CD28,INDIRECT(ADDRESS($B34,SUMIFS($2:$2,$1:$1,$P$8)-CD$8+1)&amp;":"&amp;ADDRESS($B34,SUMIFS($2:$2,$1:$1,$P$8)))))</f>
        <v>9750</v>
      </c>
      <c r="CE38" s="5">
        <f ca="1">IF(CE$4="",0,SUMPRODUCT($X28:CE28,INDIRECT(ADDRESS($B34,SUMIFS($2:$2,$1:$1,$P$8)-CE$8+1)&amp;":"&amp;ADDRESS($B34,SUMIFS($2:$2,$1:$1,$P$8)))))</f>
        <v>9750</v>
      </c>
      <c r="CF38" s="5">
        <f ca="1">IF(CF$4="",0,SUMPRODUCT($X28:CF28,INDIRECT(ADDRESS($B34,SUMIFS($2:$2,$1:$1,$P$8)-CF$8+1)&amp;":"&amp;ADDRESS($B34,SUMIFS($2:$2,$1:$1,$P$8)))))</f>
        <v>0</v>
      </c>
    </row>
    <row r="39" spans="2:84" x14ac:dyDescent="0.3">
      <c r="B39" s="13">
        <f>ROW()</f>
        <v>39</v>
      </c>
    </row>
    <row r="40" spans="2:84" x14ac:dyDescent="0.3">
      <c r="B40" s="13">
        <f>ROW()</f>
        <v>40</v>
      </c>
      <c r="H40" s="1" t="s">
        <v>42</v>
      </c>
      <c r="M40" s="36" t="s">
        <v>43</v>
      </c>
      <c r="P40" s="30" t="s">
        <v>32</v>
      </c>
      <c r="U40" s="38"/>
      <c r="X40" s="38">
        <f>IF(X$4="",0,IF(X$8&gt;=$P43,$P46,IF(X$8&gt;=$P42,(X$8*($P46-$P45)+$P45*$P43-$P42*$P46)/($P43-$P42),IF(X$8&gt;=$P41,(X$8*($P45-$P44)+$P44*$P42-$P41*$P45)/($P42-$P41),0))))</f>
        <v>0</v>
      </c>
      <c r="Y40" s="38">
        <f t="shared" ref="Y40:CF40" si="67">IF(Y$4="",0,IF(Y$8&gt;=$P43,$P46,IF(Y$8&gt;=$P42,(Y$8*($P46-$P45)+$P45*$P43-$P42*$P46)/($P43-$P42),IF(Y$8&gt;=$P41,(Y$8*($P45-$P44)+$P44*$P42-$P41*$P45)/($P42-$P41),0))))</f>
        <v>0</v>
      </c>
      <c r="Z40" s="38">
        <f t="shared" si="67"/>
        <v>0</v>
      </c>
      <c r="AA40" s="38">
        <f t="shared" si="67"/>
        <v>0</v>
      </c>
      <c r="AB40" s="38">
        <f t="shared" si="67"/>
        <v>0</v>
      </c>
      <c r="AC40" s="38">
        <f t="shared" si="67"/>
        <v>1.4999999999999966E-4</v>
      </c>
      <c r="AD40" s="38">
        <f t="shared" si="67"/>
        <v>9.7499999999999974E-4</v>
      </c>
      <c r="AE40" s="38">
        <f t="shared" si="67"/>
        <v>1.8E-3</v>
      </c>
      <c r="AF40" s="38">
        <f t="shared" si="67"/>
        <v>2.6249999999999993E-3</v>
      </c>
      <c r="AG40" s="38">
        <f t="shared" si="67"/>
        <v>3.4499999999999995E-3</v>
      </c>
      <c r="AH40" s="38">
        <f t="shared" si="67"/>
        <v>4.2749999999999993E-3</v>
      </c>
      <c r="AI40" s="38">
        <f t="shared" si="67"/>
        <v>5.0999999999999978E-3</v>
      </c>
      <c r="AJ40" s="38">
        <f t="shared" si="67"/>
        <v>5.924999999999998E-3</v>
      </c>
      <c r="AK40" s="38">
        <f t="shared" si="67"/>
        <v>6.7499999999999982E-3</v>
      </c>
      <c r="AL40" s="38">
        <f t="shared" si="67"/>
        <v>7.5749999999999984E-3</v>
      </c>
      <c r="AM40" s="38">
        <f t="shared" si="67"/>
        <v>8.3999999999999977E-3</v>
      </c>
      <c r="AN40" s="38">
        <f t="shared" si="67"/>
        <v>9.2249999999999971E-3</v>
      </c>
      <c r="AO40" s="38">
        <f t="shared" si="67"/>
        <v>1.0049999999999998E-2</v>
      </c>
      <c r="AP40" s="38">
        <f t="shared" si="67"/>
        <v>1.0874999999999998E-2</v>
      </c>
      <c r="AQ40" s="38">
        <f t="shared" si="67"/>
        <v>1.1699999999999999E-2</v>
      </c>
      <c r="AR40" s="38">
        <f t="shared" si="67"/>
        <v>1.2524999999999998E-2</v>
      </c>
      <c r="AS40" s="38">
        <f t="shared" si="67"/>
        <v>1.3349999999999999E-2</v>
      </c>
      <c r="AT40" s="38">
        <f t="shared" si="67"/>
        <v>1.4175E-2</v>
      </c>
      <c r="AU40" s="38">
        <f t="shared" si="67"/>
        <v>1.5000000000000001E-2</v>
      </c>
      <c r="AV40" s="38">
        <f t="shared" si="67"/>
        <v>1.4666666666666668E-2</v>
      </c>
      <c r="AW40" s="38">
        <f t="shared" si="67"/>
        <v>1.4333333333333333E-2</v>
      </c>
      <c r="AX40" s="38">
        <f t="shared" si="67"/>
        <v>1.4E-2</v>
      </c>
      <c r="AY40" s="38">
        <f t="shared" si="67"/>
        <v>1.3666666666666667E-2</v>
      </c>
      <c r="AZ40" s="38">
        <f t="shared" si="67"/>
        <v>1.3333333333333332E-2</v>
      </c>
      <c r="BA40" s="38">
        <f t="shared" si="67"/>
        <v>1.3000000000000003E-2</v>
      </c>
      <c r="BB40" s="38">
        <f t="shared" si="67"/>
        <v>1.2666666666666668E-2</v>
      </c>
      <c r="BC40" s="38">
        <f t="shared" si="67"/>
        <v>1.2333333333333335E-2</v>
      </c>
      <c r="BD40" s="38">
        <f t="shared" si="67"/>
        <v>1.2000000000000002E-2</v>
      </c>
      <c r="BE40" s="38">
        <f t="shared" si="67"/>
        <v>1.1666666666666667E-2</v>
      </c>
      <c r="BF40" s="38">
        <f t="shared" si="67"/>
        <v>1.1333333333333338E-2</v>
      </c>
      <c r="BG40" s="38">
        <f t="shared" si="67"/>
        <v>1.1000000000000003E-2</v>
      </c>
      <c r="BH40" s="38">
        <f t="shared" si="67"/>
        <v>1.066666666666667E-2</v>
      </c>
      <c r="BI40" s="38">
        <f t="shared" si="67"/>
        <v>1.0333333333333337E-2</v>
      </c>
      <c r="BJ40" s="38">
        <f t="shared" si="67"/>
        <v>1.0000000000000002E-2</v>
      </c>
      <c r="BK40" s="38">
        <f t="shared" si="67"/>
        <v>9.6666666666666689E-3</v>
      </c>
      <c r="BL40" s="38">
        <f t="shared" si="67"/>
        <v>9.3333333333333358E-3</v>
      </c>
      <c r="BM40" s="38">
        <f t="shared" si="67"/>
        <v>8.9999999999999993E-3</v>
      </c>
      <c r="BN40" s="38">
        <f t="shared" si="67"/>
        <v>8.9999999999999993E-3</v>
      </c>
      <c r="BO40" s="38">
        <f t="shared" si="67"/>
        <v>8.9999999999999993E-3</v>
      </c>
      <c r="BP40" s="38">
        <f t="shared" si="67"/>
        <v>8.9999999999999993E-3</v>
      </c>
      <c r="BQ40" s="38">
        <f t="shared" si="67"/>
        <v>8.9999999999999993E-3</v>
      </c>
      <c r="BR40" s="38">
        <f t="shared" si="67"/>
        <v>8.9999999999999993E-3</v>
      </c>
      <c r="BS40" s="38">
        <f t="shared" si="67"/>
        <v>8.9999999999999993E-3</v>
      </c>
      <c r="BT40" s="38">
        <f t="shared" si="67"/>
        <v>8.9999999999999993E-3</v>
      </c>
      <c r="BU40" s="38">
        <f t="shared" si="67"/>
        <v>8.9999999999999993E-3</v>
      </c>
      <c r="BV40" s="38">
        <f t="shared" si="67"/>
        <v>8.9999999999999993E-3</v>
      </c>
      <c r="BW40" s="38">
        <f t="shared" si="67"/>
        <v>8.9999999999999993E-3</v>
      </c>
      <c r="BX40" s="38">
        <f t="shared" si="67"/>
        <v>8.9999999999999993E-3</v>
      </c>
      <c r="BY40" s="38">
        <f t="shared" si="67"/>
        <v>8.9999999999999993E-3</v>
      </c>
      <c r="BZ40" s="38">
        <f t="shared" si="67"/>
        <v>8.9999999999999993E-3</v>
      </c>
      <c r="CA40" s="38">
        <f t="shared" si="67"/>
        <v>8.9999999999999993E-3</v>
      </c>
      <c r="CB40" s="38">
        <f t="shared" si="67"/>
        <v>8.9999999999999993E-3</v>
      </c>
      <c r="CC40" s="38">
        <f t="shared" si="67"/>
        <v>8.9999999999999993E-3</v>
      </c>
      <c r="CD40" s="38">
        <f t="shared" si="67"/>
        <v>8.9999999999999993E-3</v>
      </c>
      <c r="CE40" s="38">
        <f t="shared" si="67"/>
        <v>8.9999999999999993E-3</v>
      </c>
      <c r="CF40" s="38">
        <f t="shared" si="67"/>
        <v>0</v>
      </c>
    </row>
    <row r="41" spans="2:84" x14ac:dyDescent="0.3">
      <c r="B41" s="13">
        <f>ROW()</f>
        <v>41</v>
      </c>
      <c r="H41" s="1" t="str">
        <f>$H$40</f>
        <v>Поток конверсии в клиента</v>
      </c>
      <c r="I41" s="1" t="s">
        <v>44</v>
      </c>
      <c r="O41" s="8" t="s">
        <v>3</v>
      </c>
      <c r="P41" s="18">
        <f>P31</f>
        <v>6</v>
      </c>
    </row>
    <row r="42" spans="2:84" x14ac:dyDescent="0.3">
      <c r="B42" s="13">
        <f>ROW()</f>
        <v>42</v>
      </c>
      <c r="H42" s="1" t="str">
        <f t="shared" ref="H42:H46" si="68">$H$40</f>
        <v>Поток конверсии в клиента</v>
      </c>
      <c r="I42" s="1" t="s">
        <v>45</v>
      </c>
      <c r="O42" s="8" t="s">
        <v>3</v>
      </c>
      <c r="P42" s="18">
        <f>P41+18</f>
        <v>24</v>
      </c>
    </row>
    <row r="43" spans="2:84" x14ac:dyDescent="0.3">
      <c r="B43" s="13">
        <f>ROW()</f>
        <v>43</v>
      </c>
      <c r="H43" s="1" t="str">
        <f t="shared" si="68"/>
        <v>Поток конверсии в клиента</v>
      </c>
      <c r="I43" s="1" t="s">
        <v>46</v>
      </c>
      <c r="O43" s="8" t="s">
        <v>3</v>
      </c>
      <c r="P43" s="18">
        <f>P42+18</f>
        <v>42</v>
      </c>
      <c r="U43" s="5" t="s">
        <v>41</v>
      </c>
    </row>
    <row r="44" spans="2:84" x14ac:dyDescent="0.3">
      <c r="B44" s="13">
        <f>ROW()</f>
        <v>44</v>
      </c>
      <c r="H44" s="1" t="str">
        <f t="shared" si="68"/>
        <v>Поток конверсии в клиента</v>
      </c>
      <c r="I44" s="1" t="s">
        <v>47</v>
      </c>
      <c r="M44" s="34" t="str">
        <f>$M$40</f>
        <v>%</v>
      </c>
      <c r="O44" s="8" t="s">
        <v>3</v>
      </c>
      <c r="P44" s="39">
        <v>1.4999999999999999E-4</v>
      </c>
    </row>
    <row r="45" spans="2:84" x14ac:dyDescent="0.3">
      <c r="B45" s="13">
        <f>ROW()</f>
        <v>45</v>
      </c>
      <c r="H45" s="1" t="str">
        <f t="shared" si="68"/>
        <v>Поток конверсии в клиента</v>
      </c>
      <c r="I45" s="1" t="s">
        <v>48</v>
      </c>
      <c r="M45" s="34" t="str">
        <f t="shared" ref="M45:M46" si="69">$M$40</f>
        <v>%</v>
      </c>
      <c r="O45" s="8" t="s">
        <v>3</v>
      </c>
      <c r="P45" s="39">
        <v>1.4999999999999999E-2</v>
      </c>
    </row>
    <row r="46" spans="2:84" x14ac:dyDescent="0.3">
      <c r="B46" s="13">
        <f>ROW()</f>
        <v>46</v>
      </c>
      <c r="H46" s="1" t="str">
        <f t="shared" si="68"/>
        <v>Поток конверсии в клиента</v>
      </c>
      <c r="I46" s="1" t="s">
        <v>49</v>
      </c>
      <c r="M46" s="34" t="str">
        <f t="shared" si="69"/>
        <v>%</v>
      </c>
      <c r="O46" s="8" t="s">
        <v>3</v>
      </c>
      <c r="P46" s="39">
        <v>8.9999999999999993E-3</v>
      </c>
    </row>
    <row r="47" spans="2:84" x14ac:dyDescent="0.3">
      <c r="B47" s="13">
        <f>ROW()</f>
        <v>47</v>
      </c>
    </row>
    <row r="48" spans="2:84" x14ac:dyDescent="0.3">
      <c r="B48" s="13">
        <f>ROW()</f>
        <v>48</v>
      </c>
      <c r="H48" s="1" t="s">
        <v>50</v>
      </c>
      <c r="M48" s="34" t="s">
        <v>51</v>
      </c>
      <c r="U48" s="5">
        <f ca="1">SUM(INDIRECT(ADDRESS($B48,$X$2)&amp;":"&amp;ADDRESS($B48,SUMIFS($2:$2,$1:$1,IF($P$8=0,1,$P$8)))))</f>
        <v>4792.2468749999998</v>
      </c>
      <c r="X48" s="5">
        <f ca="1">IF(X$4="",0,X38*X40)</f>
        <v>0</v>
      </c>
      <c r="Y48" s="5">
        <f ca="1">IF(Y$4="",0,Y38*Y40)</f>
        <v>0</v>
      </c>
      <c r="Z48" s="5">
        <f ca="1">IF(Z$4="",0,Z38*Z40)</f>
        <v>0</v>
      </c>
      <c r="AA48" s="5">
        <f ca="1">IF(AA$4="",0,AA38*AA40)</f>
        <v>0</v>
      </c>
      <c r="AB48" s="5">
        <f ca="1">IF(AB$4="",0,AB38*AB40)</f>
        <v>0</v>
      </c>
      <c r="AC48" s="5">
        <f ca="1">IF(AC$4="",0,AC38*AC40)</f>
        <v>0</v>
      </c>
      <c r="AD48" s="5">
        <f ca="1">IF(AD$4="",0,AD38*AD40)</f>
        <v>0.20892857142857135</v>
      </c>
      <c r="AE48" s="5">
        <f ca="1">IF(AE$4="",0,AE38*AE40)</f>
        <v>1.125</v>
      </c>
      <c r="AF48" s="5">
        <f ca="1">IF(AF$4="",0,AF38*AF40)</f>
        <v>3.1874999999999991</v>
      </c>
      <c r="AG48" s="5">
        <f ca="1">IF(AG$4="",0,AG38*AG40)</f>
        <v>6.7767857142857135</v>
      </c>
      <c r="AH48" s="5">
        <f ca="1">IF(AH$4="",0,AH38*AH40)</f>
        <v>12.214285714285712</v>
      </c>
      <c r="AI48" s="5">
        <f ca="1">IF(AI$4="",0,AI38*AI40)</f>
        <v>19.762499999999992</v>
      </c>
      <c r="AJ48" s="5">
        <f ca="1">IF(AJ$4="",0,AJ38*AJ40)</f>
        <v>29.624999999999989</v>
      </c>
      <c r="AK48" s="5">
        <f ca="1">IF(AK$4="",0,AK38*AK40)</f>
        <v>40.499999999999986</v>
      </c>
      <c r="AL48" s="5">
        <f ca="1">IF(AL$4="",0,AL38*AL40)</f>
        <v>52.078124999999986</v>
      </c>
      <c r="AM48" s="5">
        <f ca="1">IF(AM$4="",0,AM38*AM40)</f>
        <v>64.049999999999983</v>
      </c>
      <c r="AN48" s="5">
        <f ca="1">IF(AN$4="",0,AN38*AN40)</f>
        <v>76.106249999999974</v>
      </c>
      <c r="AO48" s="5">
        <f ca="1">IF(AO$4="",0,AO38*AO40)</f>
        <v>87.937499999999986</v>
      </c>
      <c r="AP48" s="5">
        <f ca="1">IF(AP$4="",0,AP38*AP40)</f>
        <v>99.234374999999972</v>
      </c>
      <c r="AQ48" s="5">
        <f ca="1">IF(AQ$4="",0,AQ38*AQ40)</f>
        <v>109.89642857142856</v>
      </c>
      <c r="AR48" s="5">
        <f ca="1">IF(AR$4="",0,AR38*AR40)</f>
        <v>119.88214285714285</v>
      </c>
      <c r="AS48" s="5">
        <f ca="1">IF(AS$4="",0,AS38*AS40)</f>
        <v>129.20892857142854</v>
      </c>
      <c r="AT48" s="5">
        <f ca="1">IF(AT$4="",0,AT38*AT40)</f>
        <v>137.953125</v>
      </c>
      <c r="AU48" s="5">
        <f ca="1">IF(AU$4="",0,AU38*AU40)</f>
        <v>146.25</v>
      </c>
      <c r="AV48" s="5">
        <f ca="1">IF(AV$4="",0,AV38*AV40)</f>
        <v>143.00000000000003</v>
      </c>
      <c r="AW48" s="5">
        <f ca="1">IF(AW$4="",0,AW38*AW40)</f>
        <v>139.75</v>
      </c>
      <c r="AX48" s="5">
        <f ca="1">IF(AX$4="",0,AX38*AX40)</f>
        <v>136.5</v>
      </c>
      <c r="AY48" s="5">
        <f ca="1">IF(AY$4="",0,AY38*AY40)</f>
        <v>133.25</v>
      </c>
      <c r="AZ48" s="5">
        <f ca="1">IF(AZ$4="",0,AZ38*AZ40)</f>
        <v>130</v>
      </c>
      <c r="BA48" s="5">
        <f ca="1">IF(BA$4="",0,BA38*BA40)</f>
        <v>126.75000000000003</v>
      </c>
      <c r="BB48" s="5">
        <f ca="1">IF(BB$4="",0,BB38*BB40)</f>
        <v>123.50000000000001</v>
      </c>
      <c r="BC48" s="5">
        <f ca="1">IF(BC$4="",0,BC38*BC40)</f>
        <v>120.25000000000001</v>
      </c>
      <c r="BD48" s="5">
        <f ca="1">IF(BD$4="",0,BD38*BD40)</f>
        <v>117.00000000000001</v>
      </c>
      <c r="BE48" s="5">
        <f ca="1">IF(BE$4="",0,BE38*BE40)</f>
        <v>113.75</v>
      </c>
      <c r="BF48" s="5">
        <f ca="1">IF(BF$4="",0,BF38*BF40)</f>
        <v>110.50000000000004</v>
      </c>
      <c r="BG48" s="5">
        <f ca="1">IF(BG$4="",0,BG38*BG40)</f>
        <v>107.25000000000003</v>
      </c>
      <c r="BH48" s="5">
        <f ca="1">IF(BH$4="",0,BH38*BH40)</f>
        <v>104.00000000000003</v>
      </c>
      <c r="BI48" s="5">
        <f ca="1">IF(BI$4="",0,BI38*BI40)</f>
        <v>100.75000000000003</v>
      </c>
      <c r="BJ48" s="5">
        <f ca="1">IF(BJ$4="",0,BJ38*BJ40)</f>
        <v>97.500000000000014</v>
      </c>
      <c r="BK48" s="5">
        <f ca="1">IF(BK$4="",0,BK38*BK40)</f>
        <v>94.250000000000028</v>
      </c>
      <c r="BL48" s="5">
        <f ca="1">IF(BL$4="",0,BL38*BL40)</f>
        <v>91.000000000000028</v>
      </c>
      <c r="BM48" s="5">
        <f ca="1">IF(BM$4="",0,BM38*BM40)</f>
        <v>87.75</v>
      </c>
      <c r="BN48" s="5">
        <f ca="1">IF(BN$4="",0,BN38*BN40)</f>
        <v>87.75</v>
      </c>
      <c r="BO48" s="5">
        <f ca="1">IF(BO$4="",0,BO38*BO40)</f>
        <v>87.75</v>
      </c>
      <c r="BP48" s="5">
        <f ca="1">IF(BP$4="",0,BP38*BP40)</f>
        <v>87.75</v>
      </c>
      <c r="BQ48" s="5">
        <f ca="1">IF(BQ$4="",0,BQ38*BQ40)</f>
        <v>87.75</v>
      </c>
      <c r="BR48" s="5">
        <f ca="1">IF(BR$4="",0,BR38*BR40)</f>
        <v>87.75</v>
      </c>
      <c r="BS48" s="5">
        <f ca="1">IF(BS$4="",0,BS38*BS40)</f>
        <v>87.75</v>
      </c>
      <c r="BT48" s="5">
        <f ca="1">IF(BT$4="",0,BT38*BT40)</f>
        <v>87.75</v>
      </c>
      <c r="BU48" s="5">
        <f ca="1">IF(BU$4="",0,BU38*BU40)</f>
        <v>87.75</v>
      </c>
      <c r="BV48" s="5">
        <f ca="1">IF(BV$4="",0,BV38*BV40)</f>
        <v>87.75</v>
      </c>
      <c r="BW48" s="5">
        <f ca="1">IF(BW$4="",0,BW38*BW40)</f>
        <v>87.75</v>
      </c>
      <c r="BX48" s="5">
        <f ca="1">IF(BX$4="",0,BX38*BX40)</f>
        <v>87.75</v>
      </c>
      <c r="BY48" s="5">
        <f ca="1">IF(BY$4="",0,BY38*BY40)</f>
        <v>87.75</v>
      </c>
      <c r="BZ48" s="5">
        <f ca="1">IF(BZ$4="",0,BZ38*BZ40)</f>
        <v>87.75</v>
      </c>
      <c r="CA48" s="5">
        <f ca="1">IF(CA$4="",0,CA38*CA40)</f>
        <v>87.75</v>
      </c>
      <c r="CB48" s="5">
        <f ca="1">IF(CB$4="",0,CB38*CB40)</f>
        <v>87.75</v>
      </c>
      <c r="CC48" s="5">
        <f ca="1">IF(CC$4="",0,CC38*CC40)</f>
        <v>87.75</v>
      </c>
      <c r="CD48" s="5">
        <f ca="1">IF(CD$4="",0,CD38*CD40)</f>
        <v>87.75</v>
      </c>
      <c r="CE48" s="5">
        <f ca="1">IF(CE$4="",0,CE38*CE40)</f>
        <v>87.75</v>
      </c>
      <c r="CF48" s="5">
        <f>IF(CF$4="",0,CF38*CF40)</f>
        <v>0</v>
      </c>
    </row>
    <row r="49" spans="2:84" x14ac:dyDescent="0.3">
      <c r="B49" s="13">
        <f>ROW()</f>
        <v>49</v>
      </c>
    </row>
    <row r="50" spans="2:84" x14ac:dyDescent="0.3">
      <c r="B50" s="13">
        <f>ROW()</f>
        <v>50</v>
      </c>
      <c r="H50" s="1" t="s">
        <v>25</v>
      </c>
      <c r="M50" s="34" t="str">
        <f>$M$13</f>
        <v>ед.ГП</v>
      </c>
      <c r="P50" s="10" t="str">
        <f>P26</f>
        <v>e-Comm</v>
      </c>
      <c r="U50" s="5">
        <f ca="1">SUM(INDIRECT(ADDRESS($B50,$X$2)&amp;":"&amp;ADDRESS($B50,SUMIFS($2:$2,$1:$1,IF($P$8=0,1,$P$8)))))</f>
        <v>95844.9375</v>
      </c>
      <c r="X50" s="5">
        <f ca="1">IF(X$4="",0,X48*$P51)</f>
        <v>0</v>
      </c>
      <c r="Y50" s="5">
        <f t="shared" ref="Y50:CF50" ca="1" si="70">IF(Y$4="",0,Y48*$P51)</f>
        <v>0</v>
      </c>
      <c r="Z50" s="5">
        <f t="shared" ca="1" si="70"/>
        <v>0</v>
      </c>
      <c r="AA50" s="5">
        <f t="shared" ca="1" si="70"/>
        <v>0</v>
      </c>
      <c r="AB50" s="5">
        <f t="shared" ca="1" si="70"/>
        <v>0</v>
      </c>
      <c r="AC50" s="5">
        <f t="shared" ca="1" si="70"/>
        <v>0</v>
      </c>
      <c r="AD50" s="5">
        <f t="shared" ca="1" si="70"/>
        <v>4.178571428571427</v>
      </c>
      <c r="AE50" s="5">
        <f t="shared" ca="1" si="70"/>
        <v>22.5</v>
      </c>
      <c r="AF50" s="5">
        <f t="shared" ca="1" si="70"/>
        <v>63.749999999999986</v>
      </c>
      <c r="AG50" s="5">
        <f t="shared" ca="1" si="70"/>
        <v>135.53571428571428</v>
      </c>
      <c r="AH50" s="5">
        <f t="shared" ca="1" si="70"/>
        <v>244.28571428571422</v>
      </c>
      <c r="AI50" s="5">
        <f t="shared" ca="1" si="70"/>
        <v>395.24999999999983</v>
      </c>
      <c r="AJ50" s="5">
        <f t="shared" ca="1" si="70"/>
        <v>592.49999999999977</v>
      </c>
      <c r="AK50" s="5">
        <f t="shared" ca="1" si="70"/>
        <v>809.99999999999977</v>
      </c>
      <c r="AL50" s="5">
        <f t="shared" ca="1" si="70"/>
        <v>1041.5624999999998</v>
      </c>
      <c r="AM50" s="5">
        <f t="shared" ca="1" si="70"/>
        <v>1280.9999999999995</v>
      </c>
      <c r="AN50" s="5">
        <f t="shared" ca="1" si="70"/>
        <v>1522.1249999999995</v>
      </c>
      <c r="AO50" s="5">
        <f t="shared" ca="1" si="70"/>
        <v>1758.7499999999998</v>
      </c>
      <c r="AP50" s="5">
        <f t="shared" ca="1" si="70"/>
        <v>1984.6874999999995</v>
      </c>
      <c r="AQ50" s="5">
        <f t="shared" ca="1" si="70"/>
        <v>2197.9285714285711</v>
      </c>
      <c r="AR50" s="5">
        <f t="shared" ca="1" si="70"/>
        <v>2397.6428571428569</v>
      </c>
      <c r="AS50" s="5">
        <f t="shared" ca="1" si="70"/>
        <v>2584.1785714285706</v>
      </c>
      <c r="AT50" s="5">
        <f t="shared" ca="1" si="70"/>
        <v>2759.0625</v>
      </c>
      <c r="AU50" s="5">
        <f t="shared" ca="1" si="70"/>
        <v>2925</v>
      </c>
      <c r="AV50" s="5">
        <f t="shared" ca="1" si="70"/>
        <v>2860.0000000000005</v>
      </c>
      <c r="AW50" s="5">
        <f t="shared" ca="1" si="70"/>
        <v>2795</v>
      </c>
      <c r="AX50" s="5">
        <f t="shared" ca="1" si="70"/>
        <v>2730</v>
      </c>
      <c r="AY50" s="5">
        <f t="shared" ca="1" si="70"/>
        <v>2665</v>
      </c>
      <c r="AZ50" s="5">
        <f t="shared" ca="1" si="70"/>
        <v>2600</v>
      </c>
      <c r="BA50" s="5">
        <f t="shared" ca="1" si="70"/>
        <v>2535.0000000000005</v>
      </c>
      <c r="BB50" s="5">
        <f t="shared" ca="1" si="70"/>
        <v>2470.0000000000005</v>
      </c>
      <c r="BC50" s="5">
        <f t="shared" ca="1" si="70"/>
        <v>2405.0000000000005</v>
      </c>
      <c r="BD50" s="5">
        <f t="shared" ca="1" si="70"/>
        <v>2340.0000000000005</v>
      </c>
      <c r="BE50" s="5">
        <f t="shared" ca="1" si="70"/>
        <v>2275</v>
      </c>
      <c r="BF50" s="5">
        <f t="shared" ca="1" si="70"/>
        <v>2210.0000000000009</v>
      </c>
      <c r="BG50" s="5">
        <f t="shared" ca="1" si="70"/>
        <v>2145.0000000000005</v>
      </c>
      <c r="BH50" s="5">
        <f t="shared" ca="1" si="70"/>
        <v>2080.0000000000005</v>
      </c>
      <c r="BI50" s="5">
        <f t="shared" ca="1" si="70"/>
        <v>2015.0000000000005</v>
      </c>
      <c r="BJ50" s="5">
        <f t="shared" ca="1" si="70"/>
        <v>1950.0000000000002</v>
      </c>
      <c r="BK50" s="5">
        <f t="shared" ca="1" si="70"/>
        <v>1885.0000000000005</v>
      </c>
      <c r="BL50" s="5">
        <f t="shared" ca="1" si="70"/>
        <v>1820.0000000000005</v>
      </c>
      <c r="BM50" s="5">
        <f t="shared" ca="1" si="70"/>
        <v>1755</v>
      </c>
      <c r="BN50" s="5">
        <f t="shared" ca="1" si="70"/>
        <v>1755</v>
      </c>
      <c r="BO50" s="5">
        <f t="shared" ca="1" si="70"/>
        <v>1755</v>
      </c>
      <c r="BP50" s="5">
        <f t="shared" ca="1" si="70"/>
        <v>1755</v>
      </c>
      <c r="BQ50" s="5">
        <f t="shared" ca="1" si="70"/>
        <v>1755</v>
      </c>
      <c r="BR50" s="5">
        <f t="shared" ca="1" si="70"/>
        <v>1755</v>
      </c>
      <c r="BS50" s="5">
        <f t="shared" ca="1" si="70"/>
        <v>1755</v>
      </c>
      <c r="BT50" s="5">
        <f t="shared" ca="1" si="70"/>
        <v>1755</v>
      </c>
      <c r="BU50" s="5">
        <f t="shared" ca="1" si="70"/>
        <v>1755</v>
      </c>
      <c r="BV50" s="5">
        <f t="shared" ca="1" si="70"/>
        <v>1755</v>
      </c>
      <c r="BW50" s="5">
        <f t="shared" ca="1" si="70"/>
        <v>1755</v>
      </c>
      <c r="BX50" s="5">
        <f t="shared" ca="1" si="70"/>
        <v>1755</v>
      </c>
      <c r="BY50" s="5">
        <f t="shared" ca="1" si="70"/>
        <v>1755</v>
      </c>
      <c r="BZ50" s="5">
        <f t="shared" ca="1" si="70"/>
        <v>1755</v>
      </c>
      <c r="CA50" s="5">
        <f t="shared" ca="1" si="70"/>
        <v>1755</v>
      </c>
      <c r="CB50" s="5">
        <f t="shared" ca="1" si="70"/>
        <v>1755</v>
      </c>
      <c r="CC50" s="5">
        <f t="shared" ca="1" si="70"/>
        <v>1755</v>
      </c>
      <c r="CD50" s="5">
        <f t="shared" ca="1" si="70"/>
        <v>1755</v>
      </c>
      <c r="CE50" s="5">
        <f t="shared" ca="1" si="70"/>
        <v>1755</v>
      </c>
      <c r="CF50" s="5">
        <f t="shared" si="70"/>
        <v>0</v>
      </c>
    </row>
    <row r="51" spans="2:84" x14ac:dyDescent="0.3">
      <c r="B51" s="13">
        <f>ROW()</f>
        <v>51</v>
      </c>
      <c r="H51" s="1" t="str">
        <f>$H$50</f>
        <v>Прогноз собственного спроса на продукцию</v>
      </c>
      <c r="I51" s="1" t="s">
        <v>68</v>
      </c>
      <c r="M51" s="34" t="str">
        <f>$M$13</f>
        <v>ед.ГП</v>
      </c>
      <c r="O51" s="8" t="s">
        <v>3</v>
      </c>
      <c r="P51" s="18">
        <v>20</v>
      </c>
    </row>
    <row r="52" spans="2:84" x14ac:dyDescent="0.3">
      <c r="B52" s="13">
        <f>ROW()</f>
        <v>52</v>
      </c>
    </row>
    <row r="53" spans="2:84" s="2" customFormat="1" x14ac:dyDescent="0.3">
      <c r="B53" s="26"/>
      <c r="G53" s="37"/>
      <c r="H53" s="2" t="s">
        <v>52</v>
      </c>
      <c r="M53" s="35"/>
      <c r="O53" s="8"/>
      <c r="P53" s="41" t="s">
        <v>67</v>
      </c>
      <c r="Q53" s="9"/>
      <c r="U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</row>
    <row r="54" spans="2:84" x14ac:dyDescent="0.3">
      <c r="B54" s="13">
        <f>ROW()</f>
        <v>54</v>
      </c>
    </row>
    <row r="55" spans="2:84" x14ac:dyDescent="0.3">
      <c r="B55" s="13">
        <f>ROW()</f>
        <v>55</v>
      </c>
      <c r="H55" s="1" t="s">
        <v>34</v>
      </c>
      <c r="M55" s="36" t="s">
        <v>30</v>
      </c>
      <c r="P55" s="30" t="s">
        <v>29</v>
      </c>
      <c r="U55" s="5">
        <f ca="1">SUM(INDIRECT(ADDRESS($B55,$X$2)&amp;":"&amp;ADDRESS($B55,SUMIFS($2:$2,$1:$1,IF($P$8=0,1,$P$8)))))</f>
        <v>51</v>
      </c>
      <c r="X55" s="5">
        <f>IF(X$4="",0,IF(X$8&gt;=IF($P56&lt;=$P58,$P58+1,$P56),$P57,IF(X$8&gt;=$P58,$P57*(X$8-$P58)/(IF($P56&lt;=$P58,$P58+1,$P56)-$P58),0)))</f>
        <v>0</v>
      </c>
      <c r="Y55" s="5">
        <f t="shared" ref="Y55:CF55" si="71">IF(Y$4="",0,IF(Y$8&gt;=IF($P56&lt;=$P58,$P58+1,$P56),$P57,IF(Y$8&gt;=$P58,$P57*(Y$8-$P58)/(IF($P56&lt;=$P58,$P58+1,$P56)-$P58),0)))</f>
        <v>0</v>
      </c>
      <c r="Z55" s="5">
        <f t="shared" si="71"/>
        <v>0</v>
      </c>
      <c r="AA55" s="5">
        <f t="shared" si="71"/>
        <v>0</v>
      </c>
      <c r="AB55" s="5">
        <f t="shared" si="71"/>
        <v>0</v>
      </c>
      <c r="AC55" s="5">
        <f t="shared" si="71"/>
        <v>0</v>
      </c>
      <c r="AD55" s="5">
        <f t="shared" si="71"/>
        <v>0.14285714285714285</v>
      </c>
      <c r="AE55" s="5">
        <f t="shared" si="71"/>
        <v>0.2857142857142857</v>
      </c>
      <c r="AF55" s="5">
        <f t="shared" si="71"/>
        <v>0.42857142857142855</v>
      </c>
      <c r="AG55" s="5">
        <f t="shared" si="71"/>
        <v>0.5714285714285714</v>
      </c>
      <c r="AH55" s="5">
        <f t="shared" si="71"/>
        <v>0.7142857142857143</v>
      </c>
      <c r="AI55" s="5">
        <f t="shared" si="71"/>
        <v>0.8571428571428571</v>
      </c>
      <c r="AJ55" s="5">
        <f t="shared" si="71"/>
        <v>1</v>
      </c>
      <c r="AK55" s="5">
        <f t="shared" si="71"/>
        <v>1</v>
      </c>
      <c r="AL55" s="5">
        <f t="shared" si="71"/>
        <v>1</v>
      </c>
      <c r="AM55" s="5">
        <f t="shared" si="71"/>
        <v>1</v>
      </c>
      <c r="AN55" s="5">
        <f t="shared" si="71"/>
        <v>1</v>
      </c>
      <c r="AO55" s="5">
        <f t="shared" si="71"/>
        <v>1</v>
      </c>
      <c r="AP55" s="5">
        <f t="shared" si="71"/>
        <v>1</v>
      </c>
      <c r="AQ55" s="5">
        <f t="shared" si="71"/>
        <v>1</v>
      </c>
      <c r="AR55" s="5">
        <f t="shared" si="71"/>
        <v>1</v>
      </c>
      <c r="AS55" s="5">
        <f t="shared" si="71"/>
        <v>1</v>
      </c>
      <c r="AT55" s="5">
        <f t="shared" si="71"/>
        <v>1</v>
      </c>
      <c r="AU55" s="5">
        <f t="shared" si="71"/>
        <v>1</v>
      </c>
      <c r="AV55" s="5">
        <f t="shared" si="71"/>
        <v>1</v>
      </c>
      <c r="AW55" s="5">
        <f t="shared" si="71"/>
        <v>1</v>
      </c>
      <c r="AX55" s="5">
        <f t="shared" si="71"/>
        <v>1</v>
      </c>
      <c r="AY55" s="5">
        <f t="shared" si="71"/>
        <v>1</v>
      </c>
      <c r="AZ55" s="5">
        <f t="shared" si="71"/>
        <v>1</v>
      </c>
      <c r="BA55" s="5">
        <f t="shared" si="71"/>
        <v>1</v>
      </c>
      <c r="BB55" s="5">
        <f t="shared" si="71"/>
        <v>1</v>
      </c>
      <c r="BC55" s="5">
        <f t="shared" si="71"/>
        <v>1</v>
      </c>
      <c r="BD55" s="5">
        <f t="shared" si="71"/>
        <v>1</v>
      </c>
      <c r="BE55" s="5">
        <f t="shared" si="71"/>
        <v>1</v>
      </c>
      <c r="BF55" s="5">
        <f t="shared" si="71"/>
        <v>1</v>
      </c>
      <c r="BG55" s="5">
        <f t="shared" si="71"/>
        <v>1</v>
      </c>
      <c r="BH55" s="5">
        <f t="shared" si="71"/>
        <v>1</v>
      </c>
      <c r="BI55" s="5">
        <f t="shared" si="71"/>
        <v>1</v>
      </c>
      <c r="BJ55" s="5">
        <f t="shared" si="71"/>
        <v>1</v>
      </c>
      <c r="BK55" s="5">
        <f t="shared" si="71"/>
        <v>1</v>
      </c>
      <c r="BL55" s="5">
        <f t="shared" si="71"/>
        <v>1</v>
      </c>
      <c r="BM55" s="5">
        <f t="shared" si="71"/>
        <v>1</v>
      </c>
      <c r="BN55" s="5">
        <f t="shared" si="71"/>
        <v>1</v>
      </c>
      <c r="BO55" s="5">
        <f t="shared" si="71"/>
        <v>1</v>
      </c>
      <c r="BP55" s="5">
        <f t="shared" si="71"/>
        <v>1</v>
      </c>
      <c r="BQ55" s="5">
        <f t="shared" si="71"/>
        <v>1</v>
      </c>
      <c r="BR55" s="5">
        <f t="shared" si="71"/>
        <v>1</v>
      </c>
      <c r="BS55" s="5">
        <f t="shared" si="71"/>
        <v>1</v>
      </c>
      <c r="BT55" s="5">
        <f t="shared" si="71"/>
        <v>1</v>
      </c>
      <c r="BU55" s="5">
        <f t="shared" si="71"/>
        <v>1</v>
      </c>
      <c r="BV55" s="5">
        <f t="shared" si="71"/>
        <v>1</v>
      </c>
      <c r="BW55" s="5">
        <f t="shared" si="71"/>
        <v>1</v>
      </c>
      <c r="BX55" s="5">
        <f t="shared" si="71"/>
        <v>1</v>
      </c>
      <c r="BY55" s="5">
        <f t="shared" si="71"/>
        <v>1</v>
      </c>
      <c r="BZ55" s="5">
        <f t="shared" si="71"/>
        <v>1</v>
      </c>
      <c r="CA55" s="5">
        <f t="shared" si="71"/>
        <v>1</v>
      </c>
      <c r="CB55" s="5">
        <f t="shared" si="71"/>
        <v>1</v>
      </c>
      <c r="CC55" s="5">
        <f t="shared" si="71"/>
        <v>1</v>
      </c>
      <c r="CD55" s="5">
        <f t="shared" si="71"/>
        <v>1</v>
      </c>
      <c r="CE55" s="5">
        <f t="shared" si="71"/>
        <v>1</v>
      </c>
      <c r="CF55" s="5">
        <f t="shared" si="71"/>
        <v>0</v>
      </c>
    </row>
    <row r="56" spans="2:84" x14ac:dyDescent="0.3">
      <c r="B56" s="13">
        <f>ROW()</f>
        <v>56</v>
      </c>
      <c r="H56" s="1" t="str">
        <f>$H$28</f>
        <v>Поток запусков маркетинговой активности (МА)</v>
      </c>
      <c r="I56" s="1" t="s">
        <v>26</v>
      </c>
      <c r="O56" s="8" t="s">
        <v>3</v>
      </c>
      <c r="P56" s="18">
        <v>13</v>
      </c>
    </row>
    <row r="57" spans="2:84" x14ac:dyDescent="0.3">
      <c r="B57" s="13">
        <f>ROW()</f>
        <v>57</v>
      </c>
      <c r="H57" s="1" t="str">
        <f t="shared" ref="H57:H58" si="72">$H$28</f>
        <v>Поток запусков маркетинговой активности (МА)</v>
      </c>
      <c r="I57" s="1" t="s">
        <v>31</v>
      </c>
      <c r="M57" s="34" t="str">
        <f>M55</f>
        <v>кол-во запусков</v>
      </c>
      <c r="O57" s="8" t="s">
        <v>3</v>
      </c>
      <c r="P57" s="18">
        <v>1</v>
      </c>
    </row>
    <row r="58" spans="2:84" x14ac:dyDescent="0.3">
      <c r="B58" s="13">
        <f>ROW()</f>
        <v>58</v>
      </c>
      <c r="H58" s="1" t="str">
        <f t="shared" si="72"/>
        <v>Поток запусков маркетинговой активности (МА)</v>
      </c>
      <c r="I58" s="1" t="s">
        <v>28</v>
      </c>
      <c r="O58" s="8" t="s">
        <v>3</v>
      </c>
      <c r="P58" s="18">
        <v>6</v>
      </c>
    </row>
    <row r="59" spans="2:84" x14ac:dyDescent="0.3">
      <c r="B59" s="13">
        <f>ROW()</f>
        <v>59</v>
      </c>
    </row>
    <row r="60" spans="2:84" x14ac:dyDescent="0.3">
      <c r="B60" s="13">
        <f>ROW()</f>
        <v>60</v>
      </c>
      <c r="H60" s="1" t="s">
        <v>53</v>
      </c>
      <c r="M60" s="36" t="s">
        <v>54</v>
      </c>
      <c r="P60" s="30" t="s">
        <v>32</v>
      </c>
      <c r="U60" s="5">
        <f ca="1">SUM(INDIRECT(ADDRESS($B60,$X$2)&amp;":"&amp;ADDRESS($B60,SUMIFS($2:$2,$1:$1,IF($P$8=0,1,$P$8)))))</f>
        <v>60</v>
      </c>
      <c r="X60" s="5">
        <f>IF(X$4="",0,IF(X$8&gt;=IF($P61&lt;=$P63,$P63+1,$P61),0,IF(X$8&gt;=$P63,$P62*(X$8-IF($P61&lt;=$P63,$P63+1,$P61))/($P63-IF($P61&lt;=$P63,$P63+1,$P61)),0)))</f>
        <v>30</v>
      </c>
      <c r="Y60" s="5">
        <f t="shared" ref="Y60:CF60" si="73">IF(Y$4="",0,IF(Y$8&gt;=IF($P61&lt;=$P63,$P63+1,$P61),0,IF(Y$8&gt;=$P63,$P62*(Y$8-IF($P61&lt;=$P63,$P63+1,$P61))/($P63-IF($P61&lt;=$P63,$P63+1,$P61)),0)))</f>
        <v>20</v>
      </c>
      <c r="Z60" s="5">
        <f t="shared" si="73"/>
        <v>10</v>
      </c>
      <c r="AA60" s="5">
        <f t="shared" si="73"/>
        <v>0</v>
      </c>
      <c r="AB60" s="5">
        <f t="shared" si="73"/>
        <v>0</v>
      </c>
      <c r="AC60" s="5">
        <f t="shared" si="73"/>
        <v>0</v>
      </c>
      <c r="AD60" s="5">
        <f t="shared" si="73"/>
        <v>0</v>
      </c>
      <c r="AE60" s="5">
        <f t="shared" si="73"/>
        <v>0</v>
      </c>
      <c r="AF60" s="5">
        <f t="shared" si="73"/>
        <v>0</v>
      </c>
      <c r="AG60" s="5">
        <f t="shared" si="73"/>
        <v>0</v>
      </c>
      <c r="AH60" s="5">
        <f t="shared" si="73"/>
        <v>0</v>
      </c>
      <c r="AI60" s="5">
        <f t="shared" si="73"/>
        <v>0</v>
      </c>
      <c r="AJ60" s="5">
        <f t="shared" si="73"/>
        <v>0</v>
      </c>
      <c r="AK60" s="5">
        <f t="shared" si="73"/>
        <v>0</v>
      </c>
      <c r="AL60" s="5">
        <f t="shared" si="73"/>
        <v>0</v>
      </c>
      <c r="AM60" s="5">
        <f t="shared" si="73"/>
        <v>0</v>
      </c>
      <c r="AN60" s="5">
        <f t="shared" si="73"/>
        <v>0</v>
      </c>
      <c r="AO60" s="5">
        <f t="shared" si="73"/>
        <v>0</v>
      </c>
      <c r="AP60" s="5">
        <f t="shared" si="73"/>
        <v>0</v>
      </c>
      <c r="AQ60" s="5">
        <f t="shared" si="73"/>
        <v>0</v>
      </c>
      <c r="AR60" s="5">
        <f t="shared" si="73"/>
        <v>0</v>
      </c>
      <c r="AS60" s="5">
        <f t="shared" si="73"/>
        <v>0</v>
      </c>
      <c r="AT60" s="5">
        <f t="shared" si="73"/>
        <v>0</v>
      </c>
      <c r="AU60" s="5">
        <f t="shared" si="73"/>
        <v>0</v>
      </c>
      <c r="AV60" s="5">
        <f t="shared" si="73"/>
        <v>0</v>
      </c>
      <c r="AW60" s="5">
        <f t="shared" si="73"/>
        <v>0</v>
      </c>
      <c r="AX60" s="5">
        <f t="shared" si="73"/>
        <v>0</v>
      </c>
      <c r="AY60" s="5">
        <f t="shared" si="73"/>
        <v>0</v>
      </c>
      <c r="AZ60" s="5">
        <f t="shared" si="73"/>
        <v>0</v>
      </c>
      <c r="BA60" s="5">
        <f t="shared" si="73"/>
        <v>0</v>
      </c>
      <c r="BB60" s="5">
        <f t="shared" si="73"/>
        <v>0</v>
      </c>
      <c r="BC60" s="5">
        <f t="shared" si="73"/>
        <v>0</v>
      </c>
      <c r="BD60" s="5">
        <f t="shared" si="73"/>
        <v>0</v>
      </c>
      <c r="BE60" s="5">
        <f t="shared" si="73"/>
        <v>0</v>
      </c>
      <c r="BF60" s="5">
        <f t="shared" si="73"/>
        <v>0</v>
      </c>
      <c r="BG60" s="5">
        <f t="shared" si="73"/>
        <v>0</v>
      </c>
      <c r="BH60" s="5">
        <f t="shared" si="73"/>
        <v>0</v>
      </c>
      <c r="BI60" s="5">
        <f t="shared" si="73"/>
        <v>0</v>
      </c>
      <c r="BJ60" s="5">
        <f t="shared" si="73"/>
        <v>0</v>
      </c>
      <c r="BK60" s="5">
        <f t="shared" si="73"/>
        <v>0</v>
      </c>
      <c r="BL60" s="5">
        <f t="shared" si="73"/>
        <v>0</v>
      </c>
      <c r="BM60" s="5">
        <f t="shared" si="73"/>
        <v>0</v>
      </c>
      <c r="BN60" s="5">
        <f t="shared" si="73"/>
        <v>0</v>
      </c>
      <c r="BO60" s="5">
        <f t="shared" si="73"/>
        <v>0</v>
      </c>
      <c r="BP60" s="5">
        <f t="shared" si="73"/>
        <v>0</v>
      </c>
      <c r="BQ60" s="5">
        <f t="shared" si="73"/>
        <v>0</v>
      </c>
      <c r="BR60" s="5">
        <f t="shared" si="73"/>
        <v>0</v>
      </c>
      <c r="BS60" s="5">
        <f t="shared" si="73"/>
        <v>0</v>
      </c>
      <c r="BT60" s="5">
        <f t="shared" si="73"/>
        <v>0</v>
      </c>
      <c r="BU60" s="5">
        <f t="shared" si="73"/>
        <v>0</v>
      </c>
      <c r="BV60" s="5">
        <f t="shared" si="73"/>
        <v>0</v>
      </c>
      <c r="BW60" s="5">
        <f t="shared" si="73"/>
        <v>0</v>
      </c>
      <c r="BX60" s="5">
        <f t="shared" si="73"/>
        <v>0</v>
      </c>
      <c r="BY60" s="5">
        <f t="shared" si="73"/>
        <v>0</v>
      </c>
      <c r="BZ60" s="5">
        <f t="shared" si="73"/>
        <v>0</v>
      </c>
      <c r="CA60" s="5">
        <f t="shared" si="73"/>
        <v>0</v>
      </c>
      <c r="CB60" s="5">
        <f t="shared" si="73"/>
        <v>0</v>
      </c>
      <c r="CC60" s="5">
        <f t="shared" si="73"/>
        <v>0</v>
      </c>
      <c r="CD60" s="5">
        <f t="shared" si="73"/>
        <v>0</v>
      </c>
      <c r="CE60" s="5">
        <f t="shared" si="73"/>
        <v>0</v>
      </c>
      <c r="CF60" s="5">
        <f t="shared" si="73"/>
        <v>0</v>
      </c>
    </row>
    <row r="61" spans="2:84" x14ac:dyDescent="0.3">
      <c r="B61" s="13">
        <f>ROW()</f>
        <v>61</v>
      </c>
      <c r="H61" s="1" t="str">
        <f>$H$28</f>
        <v>Поток запусков маркетинговой активности (МА)</v>
      </c>
      <c r="I61" s="1" t="s">
        <v>37</v>
      </c>
      <c r="O61" s="8" t="s">
        <v>3</v>
      </c>
      <c r="P61" s="18">
        <v>4</v>
      </c>
      <c r="U61" s="5">
        <f ca="1">SUM(INDIRECT(ADDRESS($B61,$X$2)&amp;":"&amp;ADDRESS($B61,SUMIFS($2:$2,$1:$1,IF($P$8=0,1,$P$8)))))</f>
        <v>60</v>
      </c>
      <c r="X61" s="5">
        <f ca="1">IF(X$4="",0,SUMIFS(60:60,$1:$1,X$3))</f>
        <v>0</v>
      </c>
      <c r="Y61" s="5">
        <f ca="1">IF(Y$4="",0,SUMIFS(60:60,$1:$1,Y$3))</f>
        <v>0</v>
      </c>
      <c r="Z61" s="5">
        <f ca="1">IF(Z$4="",0,SUMIFS(60:60,$1:$1,Z$3))</f>
        <v>0</v>
      </c>
      <c r="AA61" s="5">
        <f ca="1">IF(AA$4="",0,SUMIFS(60:60,$1:$1,AA$3))</f>
        <v>0</v>
      </c>
      <c r="AB61" s="5">
        <f ca="1">IF(AB$4="",0,SUMIFS(60:60,$1:$1,AB$3))</f>
        <v>0</v>
      </c>
      <c r="AC61" s="5">
        <f ca="1">IF(AC$4="",0,SUMIFS(60:60,$1:$1,AC$3))</f>
        <v>0</v>
      </c>
      <c r="AD61" s="5">
        <f ca="1">IF(AD$4="",0,SUMIFS(60:60,$1:$1,AD$3))</f>
        <v>0</v>
      </c>
      <c r="AE61" s="5">
        <f ca="1">IF(AE$4="",0,SUMIFS(60:60,$1:$1,AE$3))</f>
        <v>0</v>
      </c>
      <c r="AF61" s="5">
        <f ca="1">IF(AF$4="",0,SUMIFS(60:60,$1:$1,AF$3))</f>
        <v>0</v>
      </c>
      <c r="AG61" s="5">
        <f ca="1">IF(AG$4="",0,SUMIFS(60:60,$1:$1,AG$3))</f>
        <v>0</v>
      </c>
      <c r="AH61" s="5">
        <f ca="1">IF(AH$4="",0,SUMIFS(60:60,$1:$1,AH$3))</f>
        <v>0</v>
      </c>
      <c r="AI61" s="5">
        <f ca="1">IF(AI$4="",0,SUMIFS(60:60,$1:$1,AI$3))</f>
        <v>0</v>
      </c>
      <c r="AJ61" s="5">
        <f ca="1">IF(AJ$4="",0,SUMIFS(60:60,$1:$1,AJ$3))</f>
        <v>0</v>
      </c>
      <c r="AK61" s="5">
        <f ca="1">IF(AK$4="",0,SUMIFS(60:60,$1:$1,AK$3))</f>
        <v>0</v>
      </c>
      <c r="AL61" s="5">
        <f ca="1">IF(AL$4="",0,SUMIFS(60:60,$1:$1,AL$3))</f>
        <v>0</v>
      </c>
      <c r="AM61" s="5">
        <f ca="1">IF(AM$4="",0,SUMIFS(60:60,$1:$1,AM$3))</f>
        <v>0</v>
      </c>
      <c r="AN61" s="5">
        <f ca="1">IF(AN$4="",0,SUMIFS(60:60,$1:$1,AN$3))</f>
        <v>0</v>
      </c>
      <c r="AO61" s="5">
        <f ca="1">IF(AO$4="",0,SUMIFS(60:60,$1:$1,AO$3))</f>
        <v>0</v>
      </c>
      <c r="AP61" s="5">
        <f ca="1">IF(AP$4="",0,SUMIFS(60:60,$1:$1,AP$3))</f>
        <v>0</v>
      </c>
      <c r="AQ61" s="5">
        <f ca="1">IF(AQ$4="",0,SUMIFS(60:60,$1:$1,AQ$3))</f>
        <v>0</v>
      </c>
      <c r="AR61" s="5">
        <f ca="1">IF(AR$4="",0,SUMIFS(60:60,$1:$1,AR$3))</f>
        <v>0</v>
      </c>
      <c r="AS61" s="5">
        <f ca="1">IF(AS$4="",0,SUMIFS(60:60,$1:$1,AS$3))</f>
        <v>0</v>
      </c>
      <c r="AT61" s="5">
        <f ca="1">IF(AT$4="",0,SUMIFS(60:60,$1:$1,AT$3))</f>
        <v>0</v>
      </c>
      <c r="AU61" s="5">
        <f ca="1">IF(AU$4="",0,SUMIFS(60:60,$1:$1,AU$3))</f>
        <v>0</v>
      </c>
      <c r="AV61" s="5">
        <f ca="1">IF(AV$4="",0,SUMIFS(60:60,$1:$1,AV$3))</f>
        <v>0</v>
      </c>
      <c r="AW61" s="5">
        <f ca="1">IF(AW$4="",0,SUMIFS(60:60,$1:$1,AW$3))</f>
        <v>0</v>
      </c>
      <c r="AX61" s="5">
        <f ca="1">IF(AX$4="",0,SUMIFS(60:60,$1:$1,AX$3))</f>
        <v>0</v>
      </c>
      <c r="AY61" s="5">
        <f ca="1">IF(AY$4="",0,SUMIFS(60:60,$1:$1,AY$3))</f>
        <v>0</v>
      </c>
      <c r="AZ61" s="5">
        <f ca="1">IF(AZ$4="",0,SUMIFS(60:60,$1:$1,AZ$3))</f>
        <v>0</v>
      </c>
      <c r="BA61" s="5">
        <f ca="1">IF(BA$4="",0,SUMIFS(60:60,$1:$1,BA$3))</f>
        <v>0</v>
      </c>
      <c r="BB61" s="5">
        <f ca="1">IF(BB$4="",0,SUMIFS(60:60,$1:$1,BB$3))</f>
        <v>0</v>
      </c>
      <c r="BC61" s="5">
        <f ca="1">IF(BC$4="",0,SUMIFS(60:60,$1:$1,BC$3))</f>
        <v>0</v>
      </c>
      <c r="BD61" s="5">
        <f ca="1">IF(BD$4="",0,SUMIFS(60:60,$1:$1,BD$3))</f>
        <v>0</v>
      </c>
      <c r="BE61" s="5">
        <f ca="1">IF(BE$4="",0,SUMIFS(60:60,$1:$1,BE$3))</f>
        <v>0</v>
      </c>
      <c r="BF61" s="5">
        <f ca="1">IF(BF$4="",0,SUMIFS(60:60,$1:$1,BF$3))</f>
        <v>0</v>
      </c>
      <c r="BG61" s="5">
        <f ca="1">IF(BG$4="",0,SUMIFS(60:60,$1:$1,BG$3))</f>
        <v>0</v>
      </c>
      <c r="BH61" s="5">
        <f ca="1">IF(BH$4="",0,SUMIFS(60:60,$1:$1,BH$3))</f>
        <v>0</v>
      </c>
      <c r="BI61" s="5">
        <f ca="1">IF(BI$4="",0,SUMIFS(60:60,$1:$1,BI$3))</f>
        <v>0</v>
      </c>
      <c r="BJ61" s="5">
        <f ca="1">IF(BJ$4="",0,SUMIFS(60:60,$1:$1,BJ$3))</f>
        <v>0</v>
      </c>
      <c r="BK61" s="5">
        <f ca="1">IF(BK$4="",0,SUMIFS(60:60,$1:$1,BK$3))</f>
        <v>0</v>
      </c>
      <c r="BL61" s="5">
        <f ca="1">IF(BL$4="",0,SUMIFS(60:60,$1:$1,BL$3))</f>
        <v>0</v>
      </c>
      <c r="BM61" s="5">
        <f ca="1">IF(BM$4="",0,SUMIFS(60:60,$1:$1,BM$3))</f>
        <v>0</v>
      </c>
      <c r="BN61" s="5">
        <f ca="1">IF(BN$4="",0,SUMIFS(60:60,$1:$1,BN$3))</f>
        <v>0</v>
      </c>
      <c r="BO61" s="5">
        <f ca="1">IF(BO$4="",0,SUMIFS(60:60,$1:$1,BO$3))</f>
        <v>0</v>
      </c>
      <c r="BP61" s="5">
        <f ca="1">IF(BP$4="",0,SUMIFS(60:60,$1:$1,BP$3))</f>
        <v>0</v>
      </c>
      <c r="BQ61" s="5">
        <f ca="1">IF(BQ$4="",0,SUMIFS(60:60,$1:$1,BQ$3))</f>
        <v>0</v>
      </c>
      <c r="BR61" s="5">
        <f ca="1">IF(BR$4="",0,SUMIFS(60:60,$1:$1,BR$3))</f>
        <v>0</v>
      </c>
      <c r="BS61" s="5">
        <f ca="1">IF(BS$4="",0,SUMIFS(60:60,$1:$1,BS$3))</f>
        <v>0</v>
      </c>
      <c r="BT61" s="5">
        <f ca="1">IF(BT$4="",0,SUMIFS(60:60,$1:$1,BT$3))</f>
        <v>0</v>
      </c>
      <c r="BU61" s="5">
        <f ca="1">IF(BU$4="",0,SUMIFS(60:60,$1:$1,BU$3))</f>
        <v>0</v>
      </c>
      <c r="BV61" s="5">
        <f ca="1">IF(BV$4="",0,SUMIFS(60:60,$1:$1,BV$3))</f>
        <v>0</v>
      </c>
      <c r="BW61" s="5">
        <f ca="1">IF(BW$4="",0,SUMIFS(60:60,$1:$1,BW$3))</f>
        <v>0</v>
      </c>
      <c r="BX61" s="5">
        <f ca="1">IF(BX$4="",0,SUMIFS(60:60,$1:$1,BX$3))</f>
        <v>0</v>
      </c>
      <c r="BY61" s="5">
        <f ca="1">IF(BY$4="",0,SUMIFS(60:60,$1:$1,BY$3))</f>
        <v>0</v>
      </c>
      <c r="BZ61" s="5">
        <f ca="1">IF(BZ$4="",0,SUMIFS(60:60,$1:$1,BZ$3))</f>
        <v>0</v>
      </c>
      <c r="CA61" s="5">
        <f ca="1">IF(CA$4="",0,SUMIFS(60:60,$1:$1,CA$3))</f>
        <v>0</v>
      </c>
      <c r="CB61" s="5">
        <f ca="1">IF(CB$4="",0,SUMIFS(60:60,$1:$1,CB$3))</f>
        <v>0</v>
      </c>
      <c r="CC61" s="5">
        <f ca="1">IF(CC$4="",0,SUMIFS(60:60,$1:$1,CC$3))</f>
        <v>10</v>
      </c>
      <c r="CD61" s="5">
        <f ca="1">IF(CD$4="",0,SUMIFS(60:60,$1:$1,CD$3))</f>
        <v>20</v>
      </c>
      <c r="CE61" s="5">
        <f ca="1">IF(CE$4="",0,SUMIFS(60:60,$1:$1,CE$3))</f>
        <v>30</v>
      </c>
      <c r="CF61" s="5">
        <f>IF(CF$4="",0,SUMIFS(60:60,$1:$1,CF$3))</f>
        <v>0</v>
      </c>
    </row>
    <row r="62" spans="2:84" x14ac:dyDescent="0.3">
      <c r="B62" s="13">
        <f>ROW()</f>
        <v>62</v>
      </c>
      <c r="H62" s="1" t="str">
        <f t="shared" ref="H62:H63" si="74">$H$28</f>
        <v>Поток запусков маркетинговой активности (МА)</v>
      </c>
      <c r="I62" s="1" t="s">
        <v>38</v>
      </c>
      <c r="M62" s="34" t="str">
        <f>M60</f>
        <v>трафик нов кл</v>
      </c>
      <c r="O62" s="8" t="s">
        <v>3</v>
      </c>
      <c r="P62" s="18">
        <v>30</v>
      </c>
    </row>
    <row r="63" spans="2:84" x14ac:dyDescent="0.3">
      <c r="B63" s="13">
        <f>ROW()</f>
        <v>63</v>
      </c>
      <c r="H63" s="1" t="str">
        <f t="shared" si="74"/>
        <v>Поток запусков маркетинговой активности (МА)</v>
      </c>
      <c r="I63" s="1" t="s">
        <v>36</v>
      </c>
      <c r="O63" s="8" t="s">
        <v>3</v>
      </c>
      <c r="P63" s="18">
        <v>1</v>
      </c>
    </row>
    <row r="64" spans="2:84" x14ac:dyDescent="0.3">
      <c r="B64" s="13">
        <f>ROW()</f>
        <v>64</v>
      </c>
    </row>
    <row r="65" spans="2:84" x14ac:dyDescent="0.3">
      <c r="B65" s="13">
        <f>ROW()</f>
        <v>65</v>
      </c>
      <c r="H65" s="1" t="s">
        <v>55</v>
      </c>
      <c r="M65" s="34" t="str">
        <f>$M$33</f>
        <v>трафик</v>
      </c>
      <c r="U65" s="5">
        <f ca="1">SUM(INDIRECT(ADDRESS($B65,$X$2)&amp;":"&amp;ADDRESS($B65,SUMIFS($2:$2,$1:$1,IF($P$8=0,1,$P$8)))))</f>
        <v>3020</v>
      </c>
      <c r="X65" s="5">
        <f ca="1">IF(X$4="",0,SUMPRODUCT($X55:X55,INDIRECT(ADDRESS($B61,SUMIFS($2:$2,$1:$1,$P$8)-X$8+1)&amp;":"&amp;ADDRESS($B61,SUMIFS($2:$2,$1:$1,$P$8)))))</f>
        <v>0</v>
      </c>
      <c r="Y65" s="5">
        <f ca="1">IF(Y$4="",0,SUMPRODUCT($X55:Y55,INDIRECT(ADDRESS($B61,SUMIFS($2:$2,$1:$1,$P$8)-Y$8+1)&amp;":"&amp;ADDRESS($B61,SUMIFS($2:$2,$1:$1,$P$8)))))</f>
        <v>0</v>
      </c>
      <c r="Z65" s="5">
        <f ca="1">IF(Z$4="",0,SUMPRODUCT($X55:Z55,INDIRECT(ADDRESS($B61,SUMIFS($2:$2,$1:$1,$P$8)-Z$8+1)&amp;":"&amp;ADDRESS($B61,SUMIFS($2:$2,$1:$1,$P$8)))))</f>
        <v>0</v>
      </c>
      <c r="AA65" s="5">
        <f ca="1">IF(AA$4="",0,SUMPRODUCT($X55:AA55,INDIRECT(ADDRESS($B61,SUMIFS($2:$2,$1:$1,$P$8)-AA$8+1)&amp;":"&amp;ADDRESS($B61,SUMIFS($2:$2,$1:$1,$P$8)))))</f>
        <v>0</v>
      </c>
      <c r="AB65" s="5">
        <f ca="1">IF(AB$4="",0,SUMPRODUCT($X55:AB55,INDIRECT(ADDRESS($B61,SUMIFS($2:$2,$1:$1,$P$8)-AB$8+1)&amp;":"&amp;ADDRESS($B61,SUMIFS($2:$2,$1:$1,$P$8)))))</f>
        <v>0</v>
      </c>
      <c r="AC65" s="5">
        <f ca="1">IF(AC$4="",0,SUMPRODUCT($X55:AC55,INDIRECT(ADDRESS($B61,SUMIFS($2:$2,$1:$1,$P$8)-AC$8+1)&amp;":"&amp;ADDRESS($B61,SUMIFS($2:$2,$1:$1,$P$8)))))</f>
        <v>0</v>
      </c>
      <c r="AD65" s="5">
        <f ca="1">IF(AD$4="",0,SUMPRODUCT($X55:AD55,INDIRECT(ADDRESS($B61,SUMIFS($2:$2,$1:$1,$P$8)-AD$8+1)&amp;":"&amp;ADDRESS($B61,SUMIFS($2:$2,$1:$1,$P$8)))))</f>
        <v>4.2857142857142856</v>
      </c>
      <c r="AE65" s="5">
        <f ca="1">IF(AE$4="",0,SUMPRODUCT($X55:AE55,INDIRECT(ADDRESS($B61,SUMIFS($2:$2,$1:$1,$P$8)-AE$8+1)&amp;":"&amp;ADDRESS($B61,SUMIFS($2:$2,$1:$1,$P$8)))))</f>
        <v>11.428571428571427</v>
      </c>
      <c r="AF65" s="5">
        <f ca="1">IF(AF$4="",0,SUMPRODUCT($X55:AF55,INDIRECT(ADDRESS($B61,SUMIFS($2:$2,$1:$1,$P$8)-AF$8+1)&amp;":"&amp;ADDRESS($B61,SUMIFS($2:$2,$1:$1,$P$8)))))</f>
        <v>20</v>
      </c>
      <c r="AG65" s="5">
        <f ca="1">IF(AG$4="",0,SUMPRODUCT($X55:AG55,INDIRECT(ADDRESS($B61,SUMIFS($2:$2,$1:$1,$P$8)-AG$8+1)&amp;":"&amp;ADDRESS($B61,SUMIFS($2:$2,$1:$1,$P$8)))))</f>
        <v>28.571428571428569</v>
      </c>
      <c r="AH65" s="5">
        <f ca="1">IF(AH$4="",0,SUMPRODUCT($X55:AH55,INDIRECT(ADDRESS($B61,SUMIFS($2:$2,$1:$1,$P$8)-AH$8+1)&amp;":"&amp;ADDRESS($B61,SUMIFS($2:$2,$1:$1,$P$8)))))</f>
        <v>37.142857142857139</v>
      </c>
      <c r="AI65" s="5">
        <f ca="1">IF(AI$4="",0,SUMPRODUCT($X55:AI55,INDIRECT(ADDRESS($B61,SUMIFS($2:$2,$1:$1,$P$8)-AI$8+1)&amp;":"&amp;ADDRESS($B61,SUMIFS($2:$2,$1:$1,$P$8)))))</f>
        <v>45.714285714285708</v>
      </c>
      <c r="AJ65" s="5">
        <f ca="1">IF(AJ$4="",0,SUMPRODUCT($X55:AJ55,INDIRECT(ADDRESS($B61,SUMIFS($2:$2,$1:$1,$P$8)-AJ$8+1)&amp;":"&amp;ADDRESS($B61,SUMIFS($2:$2,$1:$1,$P$8)))))</f>
        <v>54.285714285714285</v>
      </c>
      <c r="AK65" s="5">
        <f ca="1">IF(AK$4="",0,SUMPRODUCT($X55:AK55,INDIRECT(ADDRESS($B61,SUMIFS($2:$2,$1:$1,$P$8)-AK$8+1)&amp;":"&amp;ADDRESS($B61,SUMIFS($2:$2,$1:$1,$P$8)))))</f>
        <v>58.571428571428569</v>
      </c>
      <c r="AL65" s="5">
        <f ca="1">IF(AL$4="",0,SUMPRODUCT($X55:AL55,INDIRECT(ADDRESS($B61,SUMIFS($2:$2,$1:$1,$P$8)-AL$8+1)&amp;":"&amp;ADDRESS($B61,SUMIFS($2:$2,$1:$1,$P$8)))))</f>
        <v>60</v>
      </c>
      <c r="AM65" s="5">
        <f ca="1">IF(AM$4="",0,SUMPRODUCT($X55:AM55,INDIRECT(ADDRESS($B61,SUMIFS($2:$2,$1:$1,$P$8)-AM$8+1)&amp;":"&amp;ADDRESS($B61,SUMIFS($2:$2,$1:$1,$P$8)))))</f>
        <v>60</v>
      </c>
      <c r="AN65" s="5">
        <f ca="1">IF(AN$4="",0,SUMPRODUCT($X55:AN55,INDIRECT(ADDRESS($B61,SUMIFS($2:$2,$1:$1,$P$8)-AN$8+1)&amp;":"&amp;ADDRESS($B61,SUMIFS($2:$2,$1:$1,$P$8)))))</f>
        <v>60</v>
      </c>
      <c r="AO65" s="5">
        <f ca="1">IF(AO$4="",0,SUMPRODUCT($X55:AO55,INDIRECT(ADDRESS($B61,SUMIFS($2:$2,$1:$1,$P$8)-AO$8+1)&amp;":"&amp;ADDRESS($B61,SUMIFS($2:$2,$1:$1,$P$8)))))</f>
        <v>60</v>
      </c>
      <c r="AP65" s="5">
        <f ca="1">IF(AP$4="",0,SUMPRODUCT($X55:AP55,INDIRECT(ADDRESS($B61,SUMIFS($2:$2,$1:$1,$P$8)-AP$8+1)&amp;":"&amp;ADDRESS($B61,SUMIFS($2:$2,$1:$1,$P$8)))))</f>
        <v>60</v>
      </c>
      <c r="AQ65" s="5">
        <f ca="1">IF(AQ$4="",0,SUMPRODUCT($X55:AQ55,INDIRECT(ADDRESS($B61,SUMIFS($2:$2,$1:$1,$P$8)-AQ$8+1)&amp;":"&amp;ADDRESS($B61,SUMIFS($2:$2,$1:$1,$P$8)))))</f>
        <v>60</v>
      </c>
      <c r="AR65" s="5">
        <f ca="1">IF(AR$4="",0,SUMPRODUCT($X55:AR55,INDIRECT(ADDRESS($B61,SUMIFS($2:$2,$1:$1,$P$8)-AR$8+1)&amp;":"&amp;ADDRESS($B61,SUMIFS($2:$2,$1:$1,$P$8)))))</f>
        <v>60</v>
      </c>
      <c r="AS65" s="5">
        <f ca="1">IF(AS$4="",0,SUMPRODUCT($X55:AS55,INDIRECT(ADDRESS($B61,SUMIFS($2:$2,$1:$1,$P$8)-AS$8+1)&amp;":"&amp;ADDRESS($B61,SUMIFS($2:$2,$1:$1,$P$8)))))</f>
        <v>60</v>
      </c>
      <c r="AT65" s="5">
        <f ca="1">IF(AT$4="",0,SUMPRODUCT($X55:AT55,INDIRECT(ADDRESS($B61,SUMIFS($2:$2,$1:$1,$P$8)-AT$8+1)&amp;":"&amp;ADDRESS($B61,SUMIFS($2:$2,$1:$1,$P$8)))))</f>
        <v>60</v>
      </c>
      <c r="AU65" s="5">
        <f ca="1">IF(AU$4="",0,SUMPRODUCT($X55:AU55,INDIRECT(ADDRESS($B61,SUMIFS($2:$2,$1:$1,$P$8)-AU$8+1)&amp;":"&amp;ADDRESS($B61,SUMIFS($2:$2,$1:$1,$P$8)))))</f>
        <v>60</v>
      </c>
      <c r="AV65" s="5">
        <f ca="1">IF(AV$4="",0,SUMPRODUCT($X55:AV55,INDIRECT(ADDRESS($B61,SUMIFS($2:$2,$1:$1,$P$8)-AV$8+1)&amp;":"&amp;ADDRESS($B61,SUMIFS($2:$2,$1:$1,$P$8)))))</f>
        <v>60</v>
      </c>
      <c r="AW65" s="5">
        <f ca="1">IF(AW$4="",0,SUMPRODUCT($X55:AW55,INDIRECT(ADDRESS($B61,SUMIFS($2:$2,$1:$1,$P$8)-AW$8+1)&amp;":"&amp;ADDRESS($B61,SUMIFS($2:$2,$1:$1,$P$8)))))</f>
        <v>60</v>
      </c>
      <c r="AX65" s="5">
        <f ca="1">IF(AX$4="",0,SUMPRODUCT($X55:AX55,INDIRECT(ADDRESS($B61,SUMIFS($2:$2,$1:$1,$P$8)-AX$8+1)&amp;":"&amp;ADDRESS($B61,SUMIFS($2:$2,$1:$1,$P$8)))))</f>
        <v>60</v>
      </c>
      <c r="AY65" s="5">
        <f ca="1">IF(AY$4="",0,SUMPRODUCT($X55:AY55,INDIRECT(ADDRESS($B61,SUMIFS($2:$2,$1:$1,$P$8)-AY$8+1)&amp;":"&amp;ADDRESS($B61,SUMIFS($2:$2,$1:$1,$P$8)))))</f>
        <v>60</v>
      </c>
      <c r="AZ65" s="5">
        <f ca="1">IF(AZ$4="",0,SUMPRODUCT($X55:AZ55,INDIRECT(ADDRESS($B61,SUMIFS($2:$2,$1:$1,$P$8)-AZ$8+1)&amp;":"&amp;ADDRESS($B61,SUMIFS($2:$2,$1:$1,$P$8)))))</f>
        <v>60</v>
      </c>
      <c r="BA65" s="5">
        <f ca="1">IF(BA$4="",0,SUMPRODUCT($X55:BA55,INDIRECT(ADDRESS($B61,SUMIFS($2:$2,$1:$1,$P$8)-BA$8+1)&amp;":"&amp;ADDRESS($B61,SUMIFS($2:$2,$1:$1,$P$8)))))</f>
        <v>60</v>
      </c>
      <c r="BB65" s="5">
        <f ca="1">IF(BB$4="",0,SUMPRODUCT($X55:BB55,INDIRECT(ADDRESS($B61,SUMIFS($2:$2,$1:$1,$P$8)-BB$8+1)&amp;":"&amp;ADDRESS($B61,SUMIFS($2:$2,$1:$1,$P$8)))))</f>
        <v>60</v>
      </c>
      <c r="BC65" s="5">
        <f ca="1">IF(BC$4="",0,SUMPRODUCT($X55:BC55,INDIRECT(ADDRESS($B61,SUMIFS($2:$2,$1:$1,$P$8)-BC$8+1)&amp;":"&amp;ADDRESS($B61,SUMIFS($2:$2,$1:$1,$P$8)))))</f>
        <v>60</v>
      </c>
      <c r="BD65" s="5">
        <f ca="1">IF(BD$4="",0,SUMPRODUCT($X55:BD55,INDIRECT(ADDRESS($B61,SUMIFS($2:$2,$1:$1,$P$8)-BD$8+1)&amp;":"&amp;ADDRESS($B61,SUMIFS($2:$2,$1:$1,$P$8)))))</f>
        <v>60</v>
      </c>
      <c r="BE65" s="5">
        <f ca="1">IF(BE$4="",0,SUMPRODUCT($X55:BE55,INDIRECT(ADDRESS($B61,SUMIFS($2:$2,$1:$1,$P$8)-BE$8+1)&amp;":"&amp;ADDRESS($B61,SUMIFS($2:$2,$1:$1,$P$8)))))</f>
        <v>60</v>
      </c>
      <c r="BF65" s="5">
        <f ca="1">IF(BF$4="",0,SUMPRODUCT($X55:BF55,INDIRECT(ADDRESS($B61,SUMIFS($2:$2,$1:$1,$P$8)-BF$8+1)&amp;":"&amp;ADDRESS($B61,SUMIFS($2:$2,$1:$1,$P$8)))))</f>
        <v>60</v>
      </c>
      <c r="BG65" s="5">
        <f ca="1">IF(BG$4="",0,SUMPRODUCT($X55:BG55,INDIRECT(ADDRESS($B61,SUMIFS($2:$2,$1:$1,$P$8)-BG$8+1)&amp;":"&amp;ADDRESS($B61,SUMIFS($2:$2,$1:$1,$P$8)))))</f>
        <v>60</v>
      </c>
      <c r="BH65" s="5">
        <f ca="1">IF(BH$4="",0,SUMPRODUCT($X55:BH55,INDIRECT(ADDRESS($B61,SUMIFS($2:$2,$1:$1,$P$8)-BH$8+1)&amp;":"&amp;ADDRESS($B61,SUMIFS($2:$2,$1:$1,$P$8)))))</f>
        <v>60</v>
      </c>
      <c r="BI65" s="5">
        <f ca="1">IF(BI$4="",0,SUMPRODUCT($X55:BI55,INDIRECT(ADDRESS($B61,SUMIFS($2:$2,$1:$1,$P$8)-BI$8+1)&amp;":"&amp;ADDRESS($B61,SUMIFS($2:$2,$1:$1,$P$8)))))</f>
        <v>60</v>
      </c>
      <c r="BJ65" s="5">
        <f ca="1">IF(BJ$4="",0,SUMPRODUCT($X55:BJ55,INDIRECT(ADDRESS($B61,SUMIFS($2:$2,$1:$1,$P$8)-BJ$8+1)&amp;":"&amp;ADDRESS($B61,SUMIFS($2:$2,$1:$1,$P$8)))))</f>
        <v>60</v>
      </c>
      <c r="BK65" s="5">
        <f ca="1">IF(BK$4="",0,SUMPRODUCT($X55:BK55,INDIRECT(ADDRESS($B61,SUMIFS($2:$2,$1:$1,$P$8)-BK$8+1)&amp;":"&amp;ADDRESS($B61,SUMIFS($2:$2,$1:$1,$P$8)))))</f>
        <v>60</v>
      </c>
      <c r="BL65" s="5">
        <f ca="1">IF(BL$4="",0,SUMPRODUCT($X55:BL55,INDIRECT(ADDRESS($B61,SUMIFS($2:$2,$1:$1,$P$8)-BL$8+1)&amp;":"&amp;ADDRESS($B61,SUMIFS($2:$2,$1:$1,$P$8)))))</f>
        <v>60</v>
      </c>
      <c r="BM65" s="5">
        <f ca="1">IF(BM$4="",0,SUMPRODUCT($X55:BM55,INDIRECT(ADDRESS($B61,SUMIFS($2:$2,$1:$1,$P$8)-BM$8+1)&amp;":"&amp;ADDRESS($B61,SUMIFS($2:$2,$1:$1,$P$8)))))</f>
        <v>60</v>
      </c>
      <c r="BN65" s="5">
        <f ca="1">IF(BN$4="",0,SUMPRODUCT($X55:BN55,INDIRECT(ADDRESS($B61,SUMIFS($2:$2,$1:$1,$P$8)-BN$8+1)&amp;":"&amp;ADDRESS($B61,SUMIFS($2:$2,$1:$1,$P$8)))))</f>
        <v>60</v>
      </c>
      <c r="BO65" s="5">
        <f ca="1">IF(BO$4="",0,SUMPRODUCT($X55:BO55,INDIRECT(ADDRESS($B61,SUMIFS($2:$2,$1:$1,$P$8)-BO$8+1)&amp;":"&amp;ADDRESS($B61,SUMIFS($2:$2,$1:$1,$P$8)))))</f>
        <v>60</v>
      </c>
      <c r="BP65" s="5">
        <f ca="1">IF(BP$4="",0,SUMPRODUCT($X55:BP55,INDIRECT(ADDRESS($B61,SUMIFS($2:$2,$1:$1,$P$8)-BP$8+1)&amp;":"&amp;ADDRESS($B61,SUMIFS($2:$2,$1:$1,$P$8)))))</f>
        <v>60</v>
      </c>
      <c r="BQ65" s="5">
        <f ca="1">IF(BQ$4="",0,SUMPRODUCT($X55:BQ55,INDIRECT(ADDRESS($B61,SUMIFS($2:$2,$1:$1,$P$8)-BQ$8+1)&amp;":"&amp;ADDRESS($B61,SUMIFS($2:$2,$1:$1,$P$8)))))</f>
        <v>60</v>
      </c>
      <c r="BR65" s="5">
        <f ca="1">IF(BR$4="",0,SUMPRODUCT($X55:BR55,INDIRECT(ADDRESS($B61,SUMIFS($2:$2,$1:$1,$P$8)-BR$8+1)&amp;":"&amp;ADDRESS($B61,SUMIFS($2:$2,$1:$1,$P$8)))))</f>
        <v>60</v>
      </c>
      <c r="BS65" s="5">
        <f ca="1">IF(BS$4="",0,SUMPRODUCT($X55:BS55,INDIRECT(ADDRESS($B61,SUMIFS($2:$2,$1:$1,$P$8)-BS$8+1)&amp;":"&amp;ADDRESS($B61,SUMIFS($2:$2,$1:$1,$P$8)))))</f>
        <v>60</v>
      </c>
      <c r="BT65" s="5">
        <f ca="1">IF(BT$4="",0,SUMPRODUCT($X55:BT55,INDIRECT(ADDRESS($B61,SUMIFS($2:$2,$1:$1,$P$8)-BT$8+1)&amp;":"&amp;ADDRESS($B61,SUMIFS($2:$2,$1:$1,$P$8)))))</f>
        <v>60</v>
      </c>
      <c r="BU65" s="5">
        <f ca="1">IF(BU$4="",0,SUMPRODUCT($X55:BU55,INDIRECT(ADDRESS($B61,SUMIFS($2:$2,$1:$1,$P$8)-BU$8+1)&amp;":"&amp;ADDRESS($B61,SUMIFS($2:$2,$1:$1,$P$8)))))</f>
        <v>60</v>
      </c>
      <c r="BV65" s="5">
        <f ca="1">IF(BV$4="",0,SUMPRODUCT($X55:BV55,INDIRECT(ADDRESS($B61,SUMIFS($2:$2,$1:$1,$P$8)-BV$8+1)&amp;":"&amp;ADDRESS($B61,SUMIFS($2:$2,$1:$1,$P$8)))))</f>
        <v>60</v>
      </c>
      <c r="BW65" s="5">
        <f ca="1">IF(BW$4="",0,SUMPRODUCT($X55:BW55,INDIRECT(ADDRESS($B61,SUMIFS($2:$2,$1:$1,$P$8)-BW$8+1)&amp;":"&amp;ADDRESS($B61,SUMIFS($2:$2,$1:$1,$P$8)))))</f>
        <v>60</v>
      </c>
      <c r="BX65" s="5">
        <f ca="1">IF(BX$4="",0,SUMPRODUCT($X55:BX55,INDIRECT(ADDRESS($B61,SUMIFS($2:$2,$1:$1,$P$8)-BX$8+1)&amp;":"&amp;ADDRESS($B61,SUMIFS($2:$2,$1:$1,$P$8)))))</f>
        <v>60</v>
      </c>
      <c r="BY65" s="5">
        <f ca="1">IF(BY$4="",0,SUMPRODUCT($X55:BY55,INDIRECT(ADDRESS($B61,SUMIFS($2:$2,$1:$1,$P$8)-BY$8+1)&amp;":"&amp;ADDRESS($B61,SUMIFS($2:$2,$1:$1,$P$8)))))</f>
        <v>60</v>
      </c>
      <c r="BZ65" s="5">
        <f ca="1">IF(BZ$4="",0,SUMPRODUCT($X55:BZ55,INDIRECT(ADDRESS($B61,SUMIFS($2:$2,$1:$1,$P$8)-BZ$8+1)&amp;":"&amp;ADDRESS($B61,SUMIFS($2:$2,$1:$1,$P$8)))))</f>
        <v>60</v>
      </c>
      <c r="CA65" s="5">
        <f ca="1">IF(CA$4="",0,SUMPRODUCT($X55:CA55,INDIRECT(ADDRESS($B61,SUMIFS($2:$2,$1:$1,$P$8)-CA$8+1)&amp;":"&amp;ADDRESS($B61,SUMIFS($2:$2,$1:$1,$P$8)))))</f>
        <v>60</v>
      </c>
      <c r="CB65" s="5">
        <f ca="1">IF(CB$4="",0,SUMPRODUCT($X55:CB55,INDIRECT(ADDRESS($B61,SUMIFS($2:$2,$1:$1,$P$8)-CB$8+1)&amp;":"&amp;ADDRESS($B61,SUMIFS($2:$2,$1:$1,$P$8)))))</f>
        <v>60</v>
      </c>
      <c r="CC65" s="5">
        <f ca="1">IF(CC$4="",0,SUMPRODUCT($X55:CC55,INDIRECT(ADDRESS($B61,SUMIFS($2:$2,$1:$1,$P$8)-CC$8+1)&amp;":"&amp;ADDRESS($B61,SUMIFS($2:$2,$1:$1,$P$8)))))</f>
        <v>60</v>
      </c>
      <c r="CD65" s="5">
        <f ca="1">IF(CD$4="",0,SUMPRODUCT($X55:CD55,INDIRECT(ADDRESS($B61,SUMIFS($2:$2,$1:$1,$P$8)-CD$8+1)&amp;":"&amp;ADDRESS($B61,SUMIFS($2:$2,$1:$1,$P$8)))))</f>
        <v>60</v>
      </c>
      <c r="CE65" s="5">
        <f ca="1">IF(CE$4="",0,SUMPRODUCT($X55:CE55,INDIRECT(ADDRESS($B61,SUMIFS($2:$2,$1:$1,$P$8)-CE$8+1)&amp;":"&amp;ADDRESS($B61,SUMIFS($2:$2,$1:$1,$P$8)))))</f>
        <v>60</v>
      </c>
      <c r="CF65" s="5">
        <f ca="1">IF(CF$4="",0,SUMPRODUCT($X55:CF55,INDIRECT(ADDRESS($B61,SUMIFS($2:$2,$1:$1,$P$8)-CF$8+1)&amp;":"&amp;ADDRESS($B61,SUMIFS($2:$2,$1:$1,$P$8)))))</f>
        <v>0</v>
      </c>
    </row>
    <row r="66" spans="2:84" x14ac:dyDescent="0.3">
      <c r="B66" s="13">
        <f>ROW()</f>
        <v>66</v>
      </c>
    </row>
    <row r="67" spans="2:84" x14ac:dyDescent="0.3">
      <c r="B67" s="13">
        <f>ROW()</f>
        <v>67</v>
      </c>
      <c r="H67" s="1" t="s">
        <v>61</v>
      </c>
      <c r="M67" s="36" t="s">
        <v>43</v>
      </c>
      <c r="P67" s="30" t="s">
        <v>32</v>
      </c>
      <c r="U67" s="38"/>
      <c r="X67" s="38">
        <f>IF(X$4="",0,IF(X$8&gt;=$P70,$P73,IF(X$8&gt;=$P69,(X$8*($P73-$P72)+$P72*$P70-$P69*$P73)/($P70-$P69),IF(X$8&gt;=$P68,(X$8*($P72-$P71)+$P71*$P69-$P68*$P72)/($P69-$P68),0))))</f>
        <v>1</v>
      </c>
      <c r="Y67" s="38">
        <f t="shared" ref="Y67" si="75">IF(Y$4="",0,IF(Y$8&gt;=$P70,$P73,IF(Y$8&gt;=$P69,(Y$8*($P73-$P72)+$P72*$P70-$P69*$P73)/($P70-$P69),IF(Y$8&gt;=$P68,(Y$8*($P72-$P71)+$P71*$P69-$P68*$P72)/($P69-$P68),0))))</f>
        <v>0.9472222222222223</v>
      </c>
      <c r="Z67" s="38">
        <f t="shared" ref="Z67" si="76">IF(Z$4="",0,IF(Z$8&gt;=$P70,$P73,IF(Z$8&gt;=$P69,(Z$8*($P73-$P72)+$P72*$P70-$P69*$P73)/($P70-$P69),IF(Z$8&gt;=$P68,(Z$8*($P72-$P71)+$P71*$P69-$P68*$P72)/($P69-$P68),0))))</f>
        <v>0.89444444444444438</v>
      </c>
      <c r="AA67" s="38">
        <f t="shared" ref="AA67" si="77">IF(AA$4="",0,IF(AA$8&gt;=$P70,$P73,IF(AA$8&gt;=$P69,(AA$8*($P73-$P72)+$P72*$P70-$P69*$P73)/($P70-$P69),IF(AA$8&gt;=$P68,(AA$8*($P72-$P71)+$P71*$P69-$P68*$P72)/($P69-$P68),0))))</f>
        <v>0.84166666666666656</v>
      </c>
      <c r="AB67" s="38">
        <f t="shared" ref="AB67" si="78">IF(AB$4="",0,IF(AB$8&gt;=$P70,$P73,IF(AB$8&gt;=$P69,(AB$8*($P73-$P72)+$P72*$P70-$P69*$P73)/($P70-$P69),IF(AB$8&gt;=$P68,(AB$8*($P72-$P71)+$P71*$P69-$P68*$P72)/($P69-$P68),0))))</f>
        <v>0.78888888888888886</v>
      </c>
      <c r="AC67" s="38">
        <f t="shared" ref="AC67" si="79">IF(AC$4="",0,IF(AC$8&gt;=$P70,$P73,IF(AC$8&gt;=$P69,(AC$8*($P73-$P72)+$P72*$P70-$P69*$P73)/($P70-$P69),IF(AC$8&gt;=$P68,(AC$8*($P72-$P71)+$P71*$P69-$P68*$P72)/($P69-$P68),0))))</f>
        <v>0.73611111111111116</v>
      </c>
      <c r="AD67" s="38">
        <f t="shared" ref="AD67" si="80">IF(AD$4="",0,IF(AD$8&gt;=$P70,$P73,IF(AD$8&gt;=$P69,(AD$8*($P73-$P72)+$P72*$P70-$P69*$P73)/($P70-$P69),IF(AD$8&gt;=$P68,(AD$8*($P72-$P71)+$P71*$P69-$P68*$P72)/($P69-$P68),0))))</f>
        <v>0.68333333333333335</v>
      </c>
      <c r="AE67" s="38">
        <f t="shared" ref="AE67" si="81">IF(AE$4="",0,IF(AE$8&gt;=$P70,$P73,IF(AE$8&gt;=$P69,(AE$8*($P73-$P72)+$P72*$P70-$P69*$P73)/($P70-$P69),IF(AE$8&gt;=$P68,(AE$8*($P72-$P71)+$P71*$P69-$P68*$P72)/($P69-$P68),0))))</f>
        <v>0.63055555555555554</v>
      </c>
      <c r="AF67" s="38">
        <f t="shared" ref="AF67" si="82">IF(AF$4="",0,IF(AF$8&gt;=$P70,$P73,IF(AF$8&gt;=$P69,(AF$8*($P73-$P72)+$P72*$P70-$P69*$P73)/($P70-$P69),IF(AF$8&gt;=$P68,(AF$8*($P72-$P71)+$P71*$P69-$P68*$P72)/($P69-$P68),0))))</f>
        <v>0.57777777777777783</v>
      </c>
      <c r="AG67" s="38">
        <f t="shared" ref="AG67" si="83">IF(AG$4="",0,IF(AG$8&gt;=$P70,$P73,IF(AG$8&gt;=$P69,(AG$8*($P73-$P72)+$P72*$P70-$P69*$P73)/($P70-$P69),IF(AG$8&gt;=$P68,(AG$8*($P72-$P71)+$P71*$P69-$P68*$P72)/($P69-$P68),0))))</f>
        <v>0.52499999999999991</v>
      </c>
      <c r="AH67" s="38">
        <f t="shared" ref="AH67" si="84">IF(AH$4="",0,IF(AH$8&gt;=$P70,$P73,IF(AH$8&gt;=$P69,(AH$8*($P73-$P72)+$P72*$P70-$P69*$P73)/($P70-$P69),IF(AH$8&gt;=$P68,(AH$8*($P72-$P71)+$P71*$P69-$P68*$P72)/($P69-$P68),0))))</f>
        <v>0.47222222222222221</v>
      </c>
      <c r="AI67" s="38">
        <f t="shared" ref="AI67" si="85">IF(AI$4="",0,IF(AI$8&gt;=$P70,$P73,IF(AI$8&gt;=$P69,(AI$8*($P73-$P72)+$P72*$P70-$P69*$P73)/($P70-$P69),IF(AI$8&gt;=$P68,(AI$8*($P72-$P71)+$P71*$P69-$P68*$P72)/($P69-$P68),0))))</f>
        <v>0.41944444444444451</v>
      </c>
      <c r="AJ67" s="38">
        <f t="shared" ref="AJ67" si="86">IF(AJ$4="",0,IF(AJ$8&gt;=$P70,$P73,IF(AJ$8&gt;=$P69,(AJ$8*($P73-$P72)+$P72*$P70-$P69*$P73)/($P70-$P69),IF(AJ$8&gt;=$P68,(AJ$8*($P72-$P71)+$P71*$P69-$P68*$P72)/($P69-$P68),0))))</f>
        <v>0.3666666666666667</v>
      </c>
      <c r="AK67" s="38">
        <f t="shared" ref="AK67" si="87">IF(AK$4="",0,IF(AK$8&gt;=$P70,$P73,IF(AK$8&gt;=$P69,(AK$8*($P73-$P72)+$P72*$P70-$P69*$P73)/($P70-$P69),IF(AK$8&gt;=$P68,(AK$8*($P72-$P71)+$P71*$P69-$P68*$P72)/($P69-$P68),0))))</f>
        <v>0.31388888888888894</v>
      </c>
      <c r="AL67" s="38">
        <f t="shared" ref="AL67" si="88">IF(AL$4="",0,IF(AL$8&gt;=$P70,$P73,IF(AL$8&gt;=$P69,(AL$8*($P73-$P72)+$P72*$P70-$P69*$P73)/($P70-$P69),IF(AL$8&gt;=$P68,(AL$8*($P72-$P71)+$P71*$P69-$P68*$P72)/($P69-$P68),0))))</f>
        <v>0.26111111111111113</v>
      </c>
      <c r="AM67" s="38">
        <f t="shared" ref="AM67" si="89">IF(AM$4="",0,IF(AM$8&gt;=$P70,$P73,IF(AM$8&gt;=$P69,(AM$8*($P73-$P72)+$P72*$P70-$P69*$P73)/($P70-$P69),IF(AM$8&gt;=$P68,(AM$8*($P72-$P71)+$P71*$P69-$P68*$P72)/($P69-$P68),0))))</f>
        <v>0.20833333333333337</v>
      </c>
      <c r="AN67" s="38">
        <f t="shared" ref="AN67" si="90">IF(AN$4="",0,IF(AN$8&gt;=$P70,$P73,IF(AN$8&gt;=$P69,(AN$8*($P73-$P72)+$P72*$P70-$P69*$P73)/($P70-$P69),IF(AN$8&gt;=$P68,(AN$8*($P72-$P71)+$P71*$P69-$P68*$P72)/($P69-$P68),0))))</f>
        <v>0.15555555555555564</v>
      </c>
      <c r="AO67" s="38">
        <f t="shared" ref="AO67" si="91">IF(AO$4="",0,IF(AO$8&gt;=$P70,$P73,IF(AO$8&gt;=$P69,(AO$8*($P73-$P72)+$P72*$P70-$P69*$P73)/($P70-$P69),IF(AO$8&gt;=$P68,(AO$8*($P72-$P71)+$P71*$P69-$P68*$P72)/($P69-$P68),0))))</f>
        <v>0.1027777777777779</v>
      </c>
      <c r="AP67" s="38">
        <f t="shared" ref="AP67" si="92">IF(AP$4="",0,IF(AP$8&gt;=$P70,$P73,IF(AP$8&gt;=$P69,(AP$8*($P73-$P72)+$P72*$P70-$P69*$P73)/($P70-$P69),IF(AP$8&gt;=$P68,(AP$8*($P72-$P71)+$P71*$P69-$P68*$P72)/($P69-$P68),0))))</f>
        <v>5.000000000000001E-2</v>
      </c>
      <c r="AQ67" s="38">
        <f t="shared" ref="AQ67" si="93">IF(AQ$4="",0,IF(AQ$8&gt;=$P70,$P73,IF(AQ$8&gt;=$P69,(AQ$8*($P73-$P72)+$P72*$P70-$P69*$P73)/($P70-$P69),IF(AQ$8&gt;=$P68,(AQ$8*($P72-$P71)+$P71*$P69-$P68*$P72)/($P69-$P68),0))))</f>
        <v>5.2777777777777778E-2</v>
      </c>
      <c r="AR67" s="38">
        <f t="shared" ref="AR67" si="94">IF(AR$4="",0,IF(AR$8&gt;=$P70,$P73,IF(AR$8&gt;=$P69,(AR$8*($P73-$P72)+$P72*$P70-$P69*$P73)/($P70-$P69),IF(AR$8&gt;=$P68,(AR$8*($P72-$P71)+$P71*$P69-$P68*$P72)/($P69-$P68),0))))</f>
        <v>5.5555555555555566E-2</v>
      </c>
      <c r="AS67" s="38">
        <f t="shared" ref="AS67" si="95">IF(AS$4="",0,IF(AS$8&gt;=$P70,$P73,IF(AS$8&gt;=$P69,(AS$8*($P73-$P72)+$P72*$P70-$P69*$P73)/($P70-$P69),IF(AS$8&gt;=$P68,(AS$8*($P72-$P71)+$P71*$P69-$P68*$P72)/($P69-$P68),0))))</f>
        <v>5.8333333333333334E-2</v>
      </c>
      <c r="AT67" s="38">
        <f t="shared" ref="AT67" si="96">IF(AT$4="",0,IF(AT$8&gt;=$P70,$P73,IF(AT$8&gt;=$P69,(AT$8*($P73-$P72)+$P72*$P70-$P69*$P73)/($P70-$P69),IF(AT$8&gt;=$P68,(AT$8*($P72-$P71)+$P71*$P69-$P68*$P72)/($P69-$P68),0))))</f>
        <v>6.1111111111111102E-2</v>
      </c>
      <c r="AU67" s="38">
        <f t="shared" ref="AU67" si="97">IF(AU$4="",0,IF(AU$8&gt;=$P70,$P73,IF(AU$8&gt;=$P69,(AU$8*($P73-$P72)+$P72*$P70-$P69*$P73)/($P70-$P69),IF(AU$8&gt;=$P68,(AU$8*($P72-$P71)+$P71*$P69-$P68*$P72)/($P69-$P68),0))))</f>
        <v>6.3888888888888898E-2</v>
      </c>
      <c r="AV67" s="38">
        <f t="shared" ref="AV67" si="98">IF(AV$4="",0,IF(AV$8&gt;=$P70,$P73,IF(AV$8&gt;=$P69,(AV$8*($P73-$P72)+$P72*$P70-$P69*$P73)/($P70-$P69),IF(AV$8&gt;=$P68,(AV$8*($P72-$P71)+$P71*$P69-$P68*$P72)/($P69-$P68),0))))</f>
        <v>6.6666666666666666E-2</v>
      </c>
      <c r="AW67" s="38">
        <f t="shared" ref="AW67" si="99">IF(AW$4="",0,IF(AW$8&gt;=$P70,$P73,IF(AW$8&gt;=$P69,(AW$8*($P73-$P72)+$P72*$P70-$P69*$P73)/($P70-$P69),IF(AW$8&gt;=$P68,(AW$8*($P72-$P71)+$P71*$P69-$P68*$P72)/($P69-$P68),0))))</f>
        <v>6.9444444444444461E-2</v>
      </c>
      <c r="AX67" s="38">
        <f t="shared" ref="AX67" si="100">IF(AX$4="",0,IF(AX$8&gt;=$P70,$P73,IF(AX$8&gt;=$P69,(AX$8*($P73-$P72)+$P72*$P70-$P69*$P73)/($P70-$P69),IF(AX$8&gt;=$P68,(AX$8*($P72-$P71)+$P71*$P69-$P68*$P72)/($P69-$P68),0))))</f>
        <v>7.2222222222222229E-2</v>
      </c>
      <c r="AY67" s="38">
        <f t="shared" ref="AY67" si="101">IF(AY$4="",0,IF(AY$8&gt;=$P70,$P73,IF(AY$8&gt;=$P69,(AY$8*($P73-$P72)+$P72*$P70-$P69*$P73)/($P70-$P69),IF(AY$8&gt;=$P68,(AY$8*($P72-$P71)+$P71*$P69-$P68*$P72)/($P69-$P68),0))))</f>
        <v>7.4999999999999997E-2</v>
      </c>
      <c r="AZ67" s="38">
        <f t="shared" ref="AZ67" si="102">IF(AZ$4="",0,IF(AZ$8&gt;=$P70,$P73,IF(AZ$8&gt;=$P69,(AZ$8*($P73-$P72)+$P72*$P70-$P69*$P73)/($P70-$P69),IF(AZ$8&gt;=$P68,(AZ$8*($P72-$P71)+$P71*$P69-$P68*$P72)/($P69-$P68),0))))</f>
        <v>7.7777777777777779E-2</v>
      </c>
      <c r="BA67" s="38">
        <f t="shared" ref="BA67" si="103">IF(BA$4="",0,IF(BA$8&gt;=$P70,$P73,IF(BA$8&gt;=$P69,(BA$8*($P73-$P72)+$P72*$P70-$P69*$P73)/($P70-$P69),IF(BA$8&gt;=$P68,(BA$8*($P72-$P71)+$P71*$P69-$P68*$P72)/($P69-$P68),0))))</f>
        <v>8.0555555555555547E-2</v>
      </c>
      <c r="BB67" s="38">
        <f t="shared" ref="BB67" si="104">IF(BB$4="",0,IF(BB$8&gt;=$P70,$P73,IF(BB$8&gt;=$P69,(BB$8*($P73-$P72)+$P72*$P70-$P69*$P73)/($P70-$P69),IF(BB$8&gt;=$P68,(BB$8*($P72-$P71)+$P71*$P69-$P68*$P72)/($P69-$P68),0))))</f>
        <v>8.3333333333333343E-2</v>
      </c>
      <c r="BC67" s="38">
        <f t="shared" ref="BC67" si="105">IF(BC$4="",0,IF(BC$8&gt;=$P70,$P73,IF(BC$8&gt;=$P69,(BC$8*($P73-$P72)+$P72*$P70-$P69*$P73)/($P70-$P69),IF(BC$8&gt;=$P68,(BC$8*($P72-$P71)+$P71*$P69-$P68*$P72)/($P69-$P68),0))))</f>
        <v>8.611111111111111E-2</v>
      </c>
      <c r="BD67" s="38">
        <f t="shared" ref="BD67" si="106">IF(BD$4="",0,IF(BD$8&gt;=$P70,$P73,IF(BD$8&gt;=$P69,(BD$8*($P73-$P72)+$P72*$P70-$P69*$P73)/($P70-$P69),IF(BD$8&gt;=$P68,(BD$8*($P72-$P71)+$P71*$P69-$P68*$P72)/($P69-$P68),0))))</f>
        <v>8.8888888888888878E-2</v>
      </c>
      <c r="BE67" s="38">
        <f t="shared" ref="BE67" si="107">IF(BE$4="",0,IF(BE$8&gt;=$P70,$P73,IF(BE$8&gt;=$P69,(BE$8*($P73-$P72)+$P72*$P70-$P69*$P73)/($P70-$P69),IF(BE$8&gt;=$P68,(BE$8*($P72-$P71)+$P71*$P69-$P68*$P72)/($P69-$P68),0))))</f>
        <v>9.1666666666666674E-2</v>
      </c>
      <c r="BF67" s="38">
        <f t="shared" ref="BF67" si="108">IF(BF$4="",0,IF(BF$8&gt;=$P70,$P73,IF(BF$8&gt;=$P69,(BF$8*($P73-$P72)+$P72*$P70-$P69*$P73)/($P70-$P69),IF(BF$8&gt;=$P68,(BF$8*($P72-$P71)+$P71*$P69-$P68*$P72)/($P69-$P68),0))))</f>
        <v>9.4444444444444442E-2</v>
      </c>
      <c r="BG67" s="38">
        <f t="shared" ref="BG67" si="109">IF(BG$4="",0,IF(BG$8&gt;=$P70,$P73,IF(BG$8&gt;=$P69,(BG$8*($P73-$P72)+$P72*$P70-$P69*$P73)/($P70-$P69),IF(BG$8&gt;=$P68,(BG$8*($P72-$P71)+$P71*$P69-$P68*$P72)/($P69-$P68),0))))</f>
        <v>9.7222222222222238E-2</v>
      </c>
      <c r="BH67" s="38">
        <f t="shared" ref="BH67" si="110">IF(BH$4="",0,IF(BH$8&gt;=$P70,$P73,IF(BH$8&gt;=$P69,(BH$8*($P73-$P72)+$P72*$P70-$P69*$P73)/($P70-$P69),IF(BH$8&gt;=$P68,(BH$8*($P72-$P71)+$P71*$P69-$P68*$P72)/($P69-$P68),0))))</f>
        <v>0.1</v>
      </c>
      <c r="BI67" s="38">
        <f t="shared" ref="BI67" si="111">IF(BI$4="",0,IF(BI$8&gt;=$P70,$P73,IF(BI$8&gt;=$P69,(BI$8*($P73-$P72)+$P72*$P70-$P69*$P73)/($P70-$P69),IF(BI$8&gt;=$P68,(BI$8*($P72-$P71)+$P71*$P69-$P68*$P72)/($P69-$P68),0))))</f>
        <v>0.1</v>
      </c>
      <c r="BJ67" s="38">
        <f t="shared" ref="BJ67" si="112">IF(BJ$4="",0,IF(BJ$8&gt;=$P70,$P73,IF(BJ$8&gt;=$P69,(BJ$8*($P73-$P72)+$P72*$P70-$P69*$P73)/($P70-$P69),IF(BJ$8&gt;=$P68,(BJ$8*($P72-$P71)+$P71*$P69-$P68*$P72)/($P69-$P68),0))))</f>
        <v>0.1</v>
      </c>
      <c r="BK67" s="38">
        <f t="shared" ref="BK67" si="113">IF(BK$4="",0,IF(BK$8&gt;=$P70,$P73,IF(BK$8&gt;=$P69,(BK$8*($P73-$P72)+$P72*$P70-$P69*$P73)/($P70-$P69),IF(BK$8&gt;=$P68,(BK$8*($P72-$P71)+$P71*$P69-$P68*$P72)/($P69-$P68),0))))</f>
        <v>0.1</v>
      </c>
      <c r="BL67" s="38">
        <f t="shared" ref="BL67" si="114">IF(BL$4="",0,IF(BL$8&gt;=$P70,$P73,IF(BL$8&gt;=$P69,(BL$8*($P73-$P72)+$P72*$P70-$P69*$P73)/($P70-$P69),IF(BL$8&gt;=$P68,(BL$8*($P72-$P71)+$P71*$P69-$P68*$P72)/($P69-$P68),0))))</f>
        <v>0.1</v>
      </c>
      <c r="BM67" s="38">
        <f t="shared" ref="BM67" si="115">IF(BM$4="",0,IF(BM$8&gt;=$P70,$P73,IF(BM$8&gt;=$P69,(BM$8*($P73-$P72)+$P72*$P70-$P69*$P73)/($P70-$P69),IF(BM$8&gt;=$P68,(BM$8*($P72-$P71)+$P71*$P69-$P68*$P72)/($P69-$P68),0))))</f>
        <v>0.1</v>
      </c>
      <c r="BN67" s="38">
        <f t="shared" ref="BN67" si="116">IF(BN$4="",0,IF(BN$8&gt;=$P70,$P73,IF(BN$8&gt;=$P69,(BN$8*($P73-$P72)+$P72*$P70-$P69*$P73)/($P70-$P69),IF(BN$8&gt;=$P68,(BN$8*($P72-$P71)+$P71*$P69-$P68*$P72)/($P69-$P68),0))))</f>
        <v>0.1</v>
      </c>
      <c r="BO67" s="38">
        <f t="shared" ref="BO67" si="117">IF(BO$4="",0,IF(BO$8&gt;=$P70,$P73,IF(BO$8&gt;=$P69,(BO$8*($P73-$P72)+$P72*$P70-$P69*$P73)/($P70-$P69),IF(BO$8&gt;=$P68,(BO$8*($P72-$P71)+$P71*$P69-$P68*$P72)/($P69-$P68),0))))</f>
        <v>0.1</v>
      </c>
      <c r="BP67" s="38">
        <f t="shared" ref="BP67" si="118">IF(BP$4="",0,IF(BP$8&gt;=$P70,$P73,IF(BP$8&gt;=$P69,(BP$8*($P73-$P72)+$P72*$P70-$P69*$P73)/($P70-$P69),IF(BP$8&gt;=$P68,(BP$8*($P72-$P71)+$P71*$P69-$P68*$P72)/($P69-$P68),0))))</f>
        <v>0.1</v>
      </c>
      <c r="BQ67" s="38">
        <f t="shared" ref="BQ67" si="119">IF(BQ$4="",0,IF(BQ$8&gt;=$P70,$P73,IF(BQ$8&gt;=$P69,(BQ$8*($P73-$P72)+$P72*$P70-$P69*$P73)/($P70-$P69),IF(BQ$8&gt;=$P68,(BQ$8*($P72-$P71)+$P71*$P69-$P68*$P72)/($P69-$P68),0))))</f>
        <v>0.1</v>
      </c>
      <c r="BR67" s="38">
        <f t="shared" ref="BR67" si="120">IF(BR$4="",0,IF(BR$8&gt;=$P70,$P73,IF(BR$8&gt;=$P69,(BR$8*($P73-$P72)+$P72*$P70-$P69*$P73)/($P70-$P69),IF(BR$8&gt;=$P68,(BR$8*($P72-$P71)+$P71*$P69-$P68*$P72)/($P69-$P68),0))))</f>
        <v>0.1</v>
      </c>
      <c r="BS67" s="38">
        <f t="shared" ref="BS67" si="121">IF(BS$4="",0,IF(BS$8&gt;=$P70,$P73,IF(BS$8&gt;=$P69,(BS$8*($P73-$P72)+$P72*$P70-$P69*$P73)/($P70-$P69),IF(BS$8&gt;=$P68,(BS$8*($P72-$P71)+$P71*$P69-$P68*$P72)/($P69-$P68),0))))</f>
        <v>0.1</v>
      </c>
      <c r="BT67" s="38">
        <f t="shared" ref="BT67" si="122">IF(BT$4="",0,IF(BT$8&gt;=$P70,$P73,IF(BT$8&gt;=$P69,(BT$8*($P73-$P72)+$P72*$P70-$P69*$P73)/($P70-$P69),IF(BT$8&gt;=$P68,(BT$8*($P72-$P71)+$P71*$P69-$P68*$P72)/($P69-$P68),0))))</f>
        <v>0.1</v>
      </c>
      <c r="BU67" s="38">
        <f t="shared" ref="BU67" si="123">IF(BU$4="",0,IF(BU$8&gt;=$P70,$P73,IF(BU$8&gt;=$P69,(BU$8*($P73-$P72)+$P72*$P70-$P69*$P73)/($P70-$P69),IF(BU$8&gt;=$P68,(BU$8*($P72-$P71)+$P71*$P69-$P68*$P72)/($P69-$P68),0))))</f>
        <v>0.1</v>
      </c>
      <c r="BV67" s="38">
        <f t="shared" ref="BV67" si="124">IF(BV$4="",0,IF(BV$8&gt;=$P70,$P73,IF(BV$8&gt;=$P69,(BV$8*($P73-$P72)+$P72*$P70-$P69*$P73)/($P70-$P69),IF(BV$8&gt;=$P68,(BV$8*($P72-$P71)+$P71*$P69-$P68*$P72)/($P69-$P68),0))))</f>
        <v>0.1</v>
      </c>
      <c r="BW67" s="38">
        <f t="shared" ref="BW67" si="125">IF(BW$4="",0,IF(BW$8&gt;=$P70,$P73,IF(BW$8&gt;=$P69,(BW$8*($P73-$P72)+$P72*$P70-$P69*$P73)/($P70-$P69),IF(BW$8&gt;=$P68,(BW$8*($P72-$P71)+$P71*$P69-$P68*$P72)/($P69-$P68),0))))</f>
        <v>0.1</v>
      </c>
      <c r="BX67" s="38">
        <f t="shared" ref="BX67" si="126">IF(BX$4="",0,IF(BX$8&gt;=$P70,$P73,IF(BX$8&gt;=$P69,(BX$8*($P73-$P72)+$P72*$P70-$P69*$P73)/($P70-$P69),IF(BX$8&gt;=$P68,(BX$8*($P72-$P71)+$P71*$P69-$P68*$P72)/($P69-$P68),0))))</f>
        <v>0.1</v>
      </c>
      <c r="BY67" s="38">
        <f t="shared" ref="BY67" si="127">IF(BY$4="",0,IF(BY$8&gt;=$P70,$P73,IF(BY$8&gt;=$P69,(BY$8*($P73-$P72)+$P72*$P70-$P69*$P73)/($P70-$P69),IF(BY$8&gt;=$P68,(BY$8*($P72-$P71)+$P71*$P69-$P68*$P72)/($P69-$P68),0))))</f>
        <v>0.1</v>
      </c>
      <c r="BZ67" s="38">
        <f t="shared" ref="BZ67" si="128">IF(BZ$4="",0,IF(BZ$8&gt;=$P70,$P73,IF(BZ$8&gt;=$P69,(BZ$8*($P73-$P72)+$P72*$P70-$P69*$P73)/($P70-$P69),IF(BZ$8&gt;=$P68,(BZ$8*($P72-$P71)+$P71*$P69-$P68*$P72)/($P69-$P68),0))))</f>
        <v>0.1</v>
      </c>
      <c r="CA67" s="38">
        <f t="shared" ref="CA67" si="129">IF(CA$4="",0,IF(CA$8&gt;=$P70,$P73,IF(CA$8&gt;=$P69,(CA$8*($P73-$P72)+$P72*$P70-$P69*$P73)/($P70-$P69),IF(CA$8&gt;=$P68,(CA$8*($P72-$P71)+$P71*$P69-$P68*$P72)/($P69-$P68),0))))</f>
        <v>0.1</v>
      </c>
      <c r="CB67" s="38">
        <f t="shared" ref="CB67" si="130">IF(CB$4="",0,IF(CB$8&gt;=$P70,$P73,IF(CB$8&gt;=$P69,(CB$8*($P73-$P72)+$P72*$P70-$P69*$P73)/($P70-$P69),IF(CB$8&gt;=$P68,(CB$8*($P72-$P71)+$P71*$P69-$P68*$P72)/($P69-$P68),0))))</f>
        <v>0.1</v>
      </c>
      <c r="CC67" s="38">
        <f t="shared" ref="CC67" si="131">IF(CC$4="",0,IF(CC$8&gt;=$P70,$P73,IF(CC$8&gt;=$P69,(CC$8*($P73-$P72)+$P72*$P70-$P69*$P73)/($P70-$P69),IF(CC$8&gt;=$P68,(CC$8*($P72-$P71)+$P71*$P69-$P68*$P72)/($P69-$P68),0))))</f>
        <v>0.1</v>
      </c>
      <c r="CD67" s="38">
        <f t="shared" ref="CD67" si="132">IF(CD$4="",0,IF(CD$8&gt;=$P70,$P73,IF(CD$8&gt;=$P69,(CD$8*($P73-$P72)+$P72*$P70-$P69*$P73)/($P70-$P69),IF(CD$8&gt;=$P68,(CD$8*($P72-$P71)+$P71*$P69-$P68*$P72)/($P69-$P68),0))))</f>
        <v>0.1</v>
      </c>
      <c r="CE67" s="38">
        <f t="shared" ref="CE67" si="133">IF(CE$4="",0,IF(CE$8&gt;=$P70,$P73,IF(CE$8&gt;=$P69,(CE$8*($P73-$P72)+$P72*$P70-$P69*$P73)/($P70-$P69),IF(CE$8&gt;=$P68,(CE$8*($P72-$P71)+$P71*$P69-$P68*$P72)/($P69-$P68),0))))</f>
        <v>0.1</v>
      </c>
      <c r="CF67" s="38">
        <f t="shared" ref="CF67" si="134">IF(CF$4="",0,IF(CF$8&gt;=$P70,$P73,IF(CF$8&gt;=$P69,(CF$8*($P73-$P72)+$P72*$P70-$P69*$P73)/($P70-$P69),IF(CF$8&gt;=$P68,(CF$8*($P72-$P71)+$P71*$P69-$P68*$P72)/($P69-$P68),0))))</f>
        <v>0</v>
      </c>
    </row>
    <row r="68" spans="2:84" x14ac:dyDescent="0.3">
      <c r="B68" s="13">
        <f>ROW()</f>
        <v>68</v>
      </c>
      <c r="H68" s="1" t="str">
        <f>$H$40</f>
        <v>Поток конверсии в клиента</v>
      </c>
      <c r="I68" s="1" t="s">
        <v>44</v>
      </c>
      <c r="O68" s="8" t="s">
        <v>3</v>
      </c>
      <c r="P68" s="18">
        <v>1</v>
      </c>
      <c r="X68" s="38">
        <f ca="1">IF(X$4="",0,SUMIFS(67:67,$1:$1,X$3))</f>
        <v>0.1</v>
      </c>
      <c r="Y68" s="38">
        <f ca="1">IF(Y$4="",0,SUMIFS(67:67,$1:$1,Y$3))</f>
        <v>0.1</v>
      </c>
      <c r="Z68" s="38">
        <f ca="1">IF(Z$4="",0,SUMIFS(67:67,$1:$1,Z$3))</f>
        <v>0.1</v>
      </c>
      <c r="AA68" s="38">
        <f ca="1">IF(AA$4="",0,SUMIFS(67:67,$1:$1,AA$3))</f>
        <v>0.1</v>
      </c>
      <c r="AB68" s="38">
        <f ca="1">IF(AB$4="",0,SUMIFS(67:67,$1:$1,AB$3))</f>
        <v>0.1</v>
      </c>
      <c r="AC68" s="38">
        <f ca="1">IF(AC$4="",0,SUMIFS(67:67,$1:$1,AC$3))</f>
        <v>0.1</v>
      </c>
      <c r="AD68" s="38">
        <f ca="1">IF(AD$4="",0,SUMIFS(67:67,$1:$1,AD$3))</f>
        <v>0.1</v>
      </c>
      <c r="AE68" s="38">
        <f ca="1">IF(AE$4="",0,SUMIFS(67:67,$1:$1,AE$3))</f>
        <v>0.1</v>
      </c>
      <c r="AF68" s="38">
        <f ca="1">IF(AF$4="",0,SUMIFS(67:67,$1:$1,AF$3))</f>
        <v>0.1</v>
      </c>
      <c r="AG68" s="38">
        <f ca="1">IF(AG$4="",0,SUMIFS(67:67,$1:$1,AG$3))</f>
        <v>0.1</v>
      </c>
      <c r="AH68" s="38">
        <f ca="1">IF(AH$4="",0,SUMIFS(67:67,$1:$1,AH$3))</f>
        <v>0.1</v>
      </c>
      <c r="AI68" s="38">
        <f ca="1">IF(AI$4="",0,SUMIFS(67:67,$1:$1,AI$3))</f>
        <v>0.1</v>
      </c>
      <c r="AJ68" s="38">
        <f ca="1">IF(AJ$4="",0,SUMIFS(67:67,$1:$1,AJ$3))</f>
        <v>0.1</v>
      </c>
      <c r="AK68" s="38">
        <f ca="1">IF(AK$4="",0,SUMIFS(67:67,$1:$1,AK$3))</f>
        <v>0.1</v>
      </c>
      <c r="AL68" s="38">
        <f ca="1">IF(AL$4="",0,SUMIFS(67:67,$1:$1,AL$3))</f>
        <v>0.1</v>
      </c>
      <c r="AM68" s="38">
        <f ca="1">IF(AM$4="",0,SUMIFS(67:67,$1:$1,AM$3))</f>
        <v>0.1</v>
      </c>
      <c r="AN68" s="38">
        <f ca="1">IF(AN$4="",0,SUMIFS(67:67,$1:$1,AN$3))</f>
        <v>0.1</v>
      </c>
      <c r="AO68" s="38">
        <f ca="1">IF(AO$4="",0,SUMIFS(67:67,$1:$1,AO$3))</f>
        <v>0.1</v>
      </c>
      <c r="AP68" s="38">
        <f ca="1">IF(AP$4="",0,SUMIFS(67:67,$1:$1,AP$3))</f>
        <v>0.1</v>
      </c>
      <c r="AQ68" s="38">
        <f ca="1">IF(AQ$4="",0,SUMIFS(67:67,$1:$1,AQ$3))</f>
        <v>0.1</v>
      </c>
      <c r="AR68" s="38">
        <f ca="1">IF(AR$4="",0,SUMIFS(67:67,$1:$1,AR$3))</f>
        <v>0.1</v>
      </c>
      <c r="AS68" s="38">
        <f ca="1">IF(AS$4="",0,SUMIFS(67:67,$1:$1,AS$3))</f>
        <v>0.1</v>
      </c>
      <c r="AT68" s="38">
        <f ca="1">IF(AT$4="",0,SUMIFS(67:67,$1:$1,AT$3))</f>
        <v>0.1</v>
      </c>
      <c r="AU68" s="38">
        <f ca="1">IF(AU$4="",0,SUMIFS(67:67,$1:$1,AU$3))</f>
        <v>0.1</v>
      </c>
      <c r="AV68" s="38">
        <f ca="1">IF(AV$4="",0,SUMIFS(67:67,$1:$1,AV$3))</f>
        <v>9.7222222222222238E-2</v>
      </c>
      <c r="AW68" s="38">
        <f ca="1">IF(AW$4="",0,SUMIFS(67:67,$1:$1,AW$3))</f>
        <v>9.4444444444444442E-2</v>
      </c>
      <c r="AX68" s="38">
        <f ca="1">IF(AX$4="",0,SUMIFS(67:67,$1:$1,AX$3))</f>
        <v>9.1666666666666674E-2</v>
      </c>
      <c r="AY68" s="38">
        <f ca="1">IF(AY$4="",0,SUMIFS(67:67,$1:$1,AY$3))</f>
        <v>8.8888888888888878E-2</v>
      </c>
      <c r="AZ68" s="38">
        <f ca="1">IF(AZ$4="",0,SUMIFS(67:67,$1:$1,AZ$3))</f>
        <v>8.611111111111111E-2</v>
      </c>
      <c r="BA68" s="38">
        <f ca="1">IF(BA$4="",0,SUMIFS(67:67,$1:$1,BA$3))</f>
        <v>8.3333333333333343E-2</v>
      </c>
      <c r="BB68" s="38">
        <f ca="1">IF(BB$4="",0,SUMIFS(67:67,$1:$1,BB$3))</f>
        <v>8.0555555555555547E-2</v>
      </c>
      <c r="BC68" s="38">
        <f ca="1">IF(BC$4="",0,SUMIFS(67:67,$1:$1,BC$3))</f>
        <v>7.7777777777777779E-2</v>
      </c>
      <c r="BD68" s="38">
        <f ca="1">IF(BD$4="",0,SUMIFS(67:67,$1:$1,BD$3))</f>
        <v>7.4999999999999997E-2</v>
      </c>
      <c r="BE68" s="38">
        <f ca="1">IF(BE$4="",0,SUMIFS(67:67,$1:$1,BE$3))</f>
        <v>7.2222222222222229E-2</v>
      </c>
      <c r="BF68" s="38">
        <f ca="1">IF(BF$4="",0,SUMIFS(67:67,$1:$1,BF$3))</f>
        <v>6.9444444444444461E-2</v>
      </c>
      <c r="BG68" s="38">
        <f ca="1">IF(BG$4="",0,SUMIFS(67:67,$1:$1,BG$3))</f>
        <v>6.6666666666666666E-2</v>
      </c>
      <c r="BH68" s="38">
        <f ca="1">IF(BH$4="",0,SUMIFS(67:67,$1:$1,BH$3))</f>
        <v>6.3888888888888898E-2</v>
      </c>
      <c r="BI68" s="38">
        <f ca="1">IF(BI$4="",0,SUMIFS(67:67,$1:$1,BI$3))</f>
        <v>6.1111111111111102E-2</v>
      </c>
      <c r="BJ68" s="38">
        <f ca="1">IF(BJ$4="",0,SUMIFS(67:67,$1:$1,BJ$3))</f>
        <v>5.8333333333333334E-2</v>
      </c>
      <c r="BK68" s="38">
        <f ca="1">IF(BK$4="",0,SUMIFS(67:67,$1:$1,BK$3))</f>
        <v>5.5555555555555566E-2</v>
      </c>
      <c r="BL68" s="38">
        <f ca="1">IF(BL$4="",0,SUMIFS(67:67,$1:$1,BL$3))</f>
        <v>5.2777777777777778E-2</v>
      </c>
      <c r="BM68" s="38">
        <f ca="1">IF(BM$4="",0,SUMIFS(67:67,$1:$1,BM$3))</f>
        <v>5.000000000000001E-2</v>
      </c>
      <c r="BN68" s="38">
        <f ca="1">IF(BN$4="",0,SUMIFS(67:67,$1:$1,BN$3))</f>
        <v>0.1027777777777779</v>
      </c>
      <c r="BO68" s="38">
        <f ca="1">IF(BO$4="",0,SUMIFS(67:67,$1:$1,BO$3))</f>
        <v>0.15555555555555564</v>
      </c>
      <c r="BP68" s="38">
        <f ca="1">IF(BP$4="",0,SUMIFS(67:67,$1:$1,BP$3))</f>
        <v>0.20833333333333337</v>
      </c>
      <c r="BQ68" s="38">
        <f ca="1">IF(BQ$4="",0,SUMIFS(67:67,$1:$1,BQ$3))</f>
        <v>0.26111111111111113</v>
      </c>
      <c r="BR68" s="38">
        <f ca="1">IF(BR$4="",0,SUMIFS(67:67,$1:$1,BR$3))</f>
        <v>0.31388888888888894</v>
      </c>
      <c r="BS68" s="38">
        <f ca="1">IF(BS$4="",0,SUMIFS(67:67,$1:$1,BS$3))</f>
        <v>0.3666666666666667</v>
      </c>
      <c r="BT68" s="38">
        <f ca="1">IF(BT$4="",0,SUMIFS(67:67,$1:$1,BT$3))</f>
        <v>0.41944444444444451</v>
      </c>
      <c r="BU68" s="38">
        <f ca="1">IF(BU$4="",0,SUMIFS(67:67,$1:$1,BU$3))</f>
        <v>0.47222222222222221</v>
      </c>
      <c r="BV68" s="38">
        <f ca="1">IF(BV$4="",0,SUMIFS(67:67,$1:$1,BV$3))</f>
        <v>0.52499999999999991</v>
      </c>
      <c r="BW68" s="38">
        <f ca="1">IF(BW$4="",0,SUMIFS(67:67,$1:$1,BW$3))</f>
        <v>0.57777777777777783</v>
      </c>
      <c r="BX68" s="38">
        <f ca="1">IF(BX$4="",0,SUMIFS(67:67,$1:$1,BX$3))</f>
        <v>0.63055555555555554</v>
      </c>
      <c r="BY68" s="38">
        <f ca="1">IF(BY$4="",0,SUMIFS(67:67,$1:$1,BY$3))</f>
        <v>0.68333333333333335</v>
      </c>
      <c r="BZ68" s="38">
        <f ca="1">IF(BZ$4="",0,SUMIFS(67:67,$1:$1,BZ$3))</f>
        <v>0.73611111111111116</v>
      </c>
      <c r="CA68" s="38">
        <f ca="1">IF(CA$4="",0,SUMIFS(67:67,$1:$1,CA$3))</f>
        <v>0.78888888888888886</v>
      </c>
      <c r="CB68" s="38">
        <f ca="1">IF(CB$4="",0,SUMIFS(67:67,$1:$1,CB$3))</f>
        <v>0.84166666666666656</v>
      </c>
      <c r="CC68" s="38">
        <f ca="1">IF(CC$4="",0,SUMIFS(67:67,$1:$1,CC$3))</f>
        <v>0.89444444444444438</v>
      </c>
      <c r="CD68" s="38">
        <f ca="1">IF(CD$4="",0,SUMIFS(67:67,$1:$1,CD$3))</f>
        <v>0.9472222222222223</v>
      </c>
      <c r="CE68" s="38">
        <f ca="1">IF(CE$4="",0,SUMIFS(67:67,$1:$1,CE$3))</f>
        <v>1</v>
      </c>
      <c r="CF68" s="38">
        <f>IF(CF$4="",0,SUMIFS(67:67,$1:$1,CF$3))</f>
        <v>0</v>
      </c>
    </row>
    <row r="69" spans="2:84" x14ac:dyDescent="0.3">
      <c r="B69" s="13">
        <f>ROW()</f>
        <v>69</v>
      </c>
      <c r="H69" s="1" t="str">
        <f t="shared" ref="H69:H73" si="135">$H$40</f>
        <v>Поток конверсии в клиента</v>
      </c>
      <c r="I69" s="1" t="s">
        <v>58</v>
      </c>
      <c r="O69" s="8" t="s">
        <v>3</v>
      </c>
      <c r="P69" s="18">
        <f>P68+18</f>
        <v>19</v>
      </c>
    </row>
    <row r="70" spans="2:84" x14ac:dyDescent="0.3">
      <c r="B70" s="13">
        <f>ROW()</f>
        <v>70</v>
      </c>
      <c r="H70" s="1" t="str">
        <f t="shared" si="135"/>
        <v>Поток конверсии в клиента</v>
      </c>
      <c r="I70" s="1" t="s">
        <v>59</v>
      </c>
      <c r="O70" s="8" t="s">
        <v>3</v>
      </c>
      <c r="P70" s="18">
        <f>P69+18</f>
        <v>37</v>
      </c>
      <c r="U70" s="5" t="s">
        <v>41</v>
      </c>
    </row>
    <row r="71" spans="2:84" x14ac:dyDescent="0.3">
      <c r="B71" s="13">
        <f>ROW()</f>
        <v>71</v>
      </c>
      <c r="H71" s="1" t="str">
        <f t="shared" si="135"/>
        <v>Поток конверсии в клиента</v>
      </c>
      <c r="I71" s="1" t="s">
        <v>56</v>
      </c>
      <c r="M71" s="34" t="str">
        <f>$M$40</f>
        <v>%</v>
      </c>
      <c r="O71" s="8" t="s">
        <v>3</v>
      </c>
      <c r="P71" s="39">
        <v>1</v>
      </c>
    </row>
    <row r="72" spans="2:84" x14ac:dyDescent="0.3">
      <c r="B72" s="13">
        <f>ROW()</f>
        <v>72</v>
      </c>
      <c r="H72" s="1" t="str">
        <f t="shared" si="135"/>
        <v>Поток конверсии в клиента</v>
      </c>
      <c r="I72" s="1" t="s">
        <v>57</v>
      </c>
      <c r="M72" s="34" t="str">
        <f t="shared" ref="M72:M73" si="136">$M$40</f>
        <v>%</v>
      </c>
      <c r="O72" s="8" t="s">
        <v>3</v>
      </c>
      <c r="P72" s="39">
        <v>0.05</v>
      </c>
    </row>
    <row r="73" spans="2:84" x14ac:dyDescent="0.3">
      <c r="B73" s="13">
        <f>ROW()</f>
        <v>73</v>
      </c>
      <c r="H73" s="1" t="str">
        <f t="shared" si="135"/>
        <v>Поток конверсии в клиента</v>
      </c>
      <c r="I73" s="1" t="s">
        <v>60</v>
      </c>
      <c r="M73" s="34" t="str">
        <f t="shared" si="136"/>
        <v>%</v>
      </c>
      <c r="O73" s="8" t="s">
        <v>3</v>
      </c>
      <c r="P73" s="39">
        <v>0.1</v>
      </c>
    </row>
    <row r="74" spans="2:84" x14ac:dyDescent="0.3">
      <c r="B74" s="13">
        <f>ROW()</f>
        <v>74</v>
      </c>
      <c r="P74" s="1"/>
    </row>
    <row r="75" spans="2:84" x14ac:dyDescent="0.3">
      <c r="B75" s="13">
        <f>ROW()</f>
        <v>75</v>
      </c>
      <c r="H75" s="1" t="s">
        <v>50</v>
      </c>
      <c r="M75" s="34" t="s">
        <v>51</v>
      </c>
      <c r="U75" s="5">
        <f ca="1">SUM(INDIRECT(ADDRESS($B75,$X$2)&amp;":"&amp;ADDRESS($B75,SUMIFS($2:$2,$1:$1,IF($P$8=0,1,$P$8)))))</f>
        <v>28933</v>
      </c>
      <c r="X75" s="5">
        <f ca="1">IF(X$4="",0,SUMPRODUCT($X65:X65,INDIRECT(ADDRESS($B68,SUMIFS($2:$2,$1:$1,$P$8)-X$8+1)&amp;":"&amp;ADDRESS($B68,SUMIFS($2:$2,$1:$1,$P$8)))))</f>
        <v>0</v>
      </c>
      <c r="Y75" s="5">
        <f ca="1">IF(Y$4="",0,SUMPRODUCT($X65:Y65,INDIRECT(ADDRESS($B68,SUMIFS($2:$2,$1:$1,$P$8)-Y$8+1)&amp;":"&amp;ADDRESS($B68,SUMIFS($2:$2,$1:$1,$P$8)))))</f>
        <v>0</v>
      </c>
      <c r="Z75" s="5">
        <f ca="1">IF(Z$4="",0,SUMPRODUCT($X65:Z65,INDIRECT(ADDRESS($B68,SUMIFS($2:$2,$1:$1,$P$8)-Z$8+1)&amp;":"&amp;ADDRESS($B68,SUMIFS($2:$2,$1:$1,$P$8)))))</f>
        <v>0</v>
      </c>
      <c r="AA75" s="5">
        <f ca="1">IF(AA$4="",0,SUMPRODUCT($X65:AA65,INDIRECT(ADDRESS($B68,SUMIFS($2:$2,$1:$1,$P$8)-AA$8+1)&amp;":"&amp;ADDRESS($B68,SUMIFS($2:$2,$1:$1,$P$8)))))</f>
        <v>0</v>
      </c>
      <c r="AB75" s="5">
        <f ca="1">IF(AB$4="",0,SUMPRODUCT($X65:AB65,INDIRECT(ADDRESS($B68,SUMIFS($2:$2,$1:$1,$P$8)-AB$8+1)&amp;":"&amp;ADDRESS($B68,SUMIFS($2:$2,$1:$1,$P$8)))))</f>
        <v>0</v>
      </c>
      <c r="AC75" s="5">
        <f ca="1">IF(AC$4="",0,SUMPRODUCT($X65:AC65,INDIRECT(ADDRESS($B68,SUMIFS($2:$2,$1:$1,$P$8)-AC$8+1)&amp;":"&amp;ADDRESS($B68,SUMIFS($2:$2,$1:$1,$P$8)))))</f>
        <v>0</v>
      </c>
      <c r="AD75" s="5">
        <f ca="1">IF(AD$4="",0,SUMPRODUCT($X65:AD65,INDIRECT(ADDRESS($B68,SUMIFS($2:$2,$1:$1,$P$8)-AD$8+1)&amp;":"&amp;ADDRESS($B68,SUMIFS($2:$2,$1:$1,$P$8)))))</f>
        <v>4.2857142857142856</v>
      </c>
      <c r="AE75" s="5">
        <f ca="1">IF(AE$4="",0,SUMPRODUCT($X65:AE65,INDIRECT(ADDRESS($B68,SUMIFS($2:$2,$1:$1,$P$8)-AE$8+1)&amp;":"&amp;ADDRESS($B68,SUMIFS($2:$2,$1:$1,$P$8)))))</f>
        <v>15.488095238095237</v>
      </c>
      <c r="AF75" s="5">
        <f ca="1">IF(AF$4="",0,SUMPRODUCT($X65:AF65,INDIRECT(ADDRESS($B68,SUMIFS($2:$2,$1:$1,$P$8)-AF$8+1)&amp;":"&amp;ADDRESS($B68,SUMIFS($2:$2,$1:$1,$P$8)))))</f>
        <v>34.658730158730158</v>
      </c>
      <c r="AG75" s="5">
        <f ca="1">IF(AG$4="",0,SUMPRODUCT($X65:AG65,INDIRECT(ADDRESS($B68,SUMIFS($2:$2,$1:$1,$P$8)-AG$8+1)&amp;":"&amp;ADDRESS($B68,SUMIFS($2:$2,$1:$1,$P$8)))))</f>
        <v>61.345238095238088</v>
      </c>
      <c r="AH75" s="5">
        <f ca="1">IF(AH$4="",0,SUMPRODUCT($X65:AH65,INDIRECT(ADDRESS($B68,SUMIFS($2:$2,$1:$1,$P$8)-AH$8+1)&amp;":"&amp;ADDRESS($B68,SUMIFS($2:$2,$1:$1,$P$8)))))</f>
        <v>95.095238095238088</v>
      </c>
      <c r="AI75" s="5">
        <f ca="1">IF(AI$4="",0,SUMPRODUCT($X65:AI65,INDIRECT(ADDRESS($B68,SUMIFS($2:$2,$1:$1,$P$8)-AI$8+1)&amp;":"&amp;ADDRESS($B68,SUMIFS($2:$2,$1:$1,$P$8)))))</f>
        <v>135.45634920634922</v>
      </c>
      <c r="AJ75" s="5">
        <f ca="1">IF(AJ$4="",0,SUMPRODUCT($X65:AJ65,INDIRECT(ADDRESS($B68,SUMIFS($2:$2,$1:$1,$P$8)-AJ$8+1)&amp;":"&amp;ADDRESS($B68,SUMIFS($2:$2,$1:$1,$P$8)))))</f>
        <v>181.97619047619045</v>
      </c>
      <c r="AK75" s="5">
        <f ca="1">IF(AK$4="",0,SUMPRODUCT($X65:AK65,INDIRECT(ADDRESS($B68,SUMIFS($2:$2,$1:$1,$P$8)-AK$8+1)&amp;":"&amp;ADDRESS($B68,SUMIFS($2:$2,$1:$1,$P$8)))))</f>
        <v>229.91666666666663</v>
      </c>
      <c r="AL75" s="5">
        <f ca="1">IF(AL$4="",0,SUMPRODUCT($X65:AL65,INDIRECT(ADDRESS($B68,SUMIFS($2:$2,$1:$1,$P$8)-AL$8+1)&amp;":"&amp;ADDRESS($B68,SUMIFS($2:$2,$1:$1,$P$8)))))</f>
        <v>276.19444444444446</v>
      </c>
      <c r="AM75" s="5">
        <f ca="1">IF(AM$4="",0,SUMPRODUCT($X65:AM65,INDIRECT(ADDRESS($B68,SUMIFS($2:$2,$1:$1,$P$8)-AM$8+1)&amp;":"&amp;ADDRESS($B68,SUMIFS($2:$2,$1:$1,$P$8)))))</f>
        <v>319.30555555555554</v>
      </c>
      <c r="AN75" s="5">
        <f ca="1">IF(AN$4="",0,SUMPRODUCT($X65:AN65,INDIRECT(ADDRESS($B68,SUMIFS($2:$2,$1:$1,$P$8)-AN$8+1)&amp;":"&amp;ADDRESS($B68,SUMIFS($2:$2,$1:$1,$P$8)))))</f>
        <v>359.25</v>
      </c>
      <c r="AO75" s="5">
        <f ca="1">IF(AO$4="",0,SUMPRODUCT($X65:AO65,INDIRECT(ADDRESS($B68,SUMIFS($2:$2,$1:$1,$P$8)-AO$8+1)&amp;":"&amp;ADDRESS($B68,SUMIFS($2:$2,$1:$1,$P$8)))))</f>
        <v>396.02777777777777</v>
      </c>
      <c r="AP75" s="5">
        <f ca="1">IF(AP$4="",0,SUMPRODUCT($X65:AP65,INDIRECT(ADDRESS($B68,SUMIFS($2:$2,$1:$1,$P$8)-AP$8+1)&amp;":"&amp;ADDRESS($B68,SUMIFS($2:$2,$1:$1,$P$8)))))</f>
        <v>429.63888888888886</v>
      </c>
      <c r="AQ75" s="5">
        <f ca="1">IF(AQ$4="",0,SUMPRODUCT($X65:AQ65,INDIRECT(ADDRESS($B68,SUMIFS($2:$2,$1:$1,$P$8)-AQ$8+1)&amp;":"&amp;ADDRESS($B68,SUMIFS($2:$2,$1:$1,$P$8)))))</f>
        <v>460.08333333333331</v>
      </c>
      <c r="AR75" s="5">
        <f ca="1">IF(AR$4="",0,SUMPRODUCT($X65:AR65,INDIRECT(ADDRESS($B68,SUMIFS($2:$2,$1:$1,$P$8)-AR$8+1)&amp;":"&amp;ADDRESS($B68,SUMIFS($2:$2,$1:$1,$P$8)))))</f>
        <v>487.36111111111109</v>
      </c>
      <c r="AS75" s="5">
        <f ca="1">IF(AS$4="",0,SUMPRODUCT($X65:AS65,INDIRECT(ADDRESS($B68,SUMIFS($2:$2,$1:$1,$P$8)-AS$8+1)&amp;":"&amp;ADDRESS($B68,SUMIFS($2:$2,$1:$1,$P$8)))))</f>
        <v>511.47222222222223</v>
      </c>
      <c r="AT75" s="5">
        <f ca="1">IF(AT$4="",0,SUMPRODUCT($X65:AT65,INDIRECT(ADDRESS($B68,SUMIFS($2:$2,$1:$1,$P$8)-AT$8+1)&amp;":"&amp;ADDRESS($B68,SUMIFS($2:$2,$1:$1,$P$8)))))</f>
        <v>532.41666666666663</v>
      </c>
      <c r="AU75" s="5">
        <f ca="1">IF(AU$4="",0,SUMPRODUCT($X65:AU65,INDIRECT(ADDRESS($B68,SUMIFS($2:$2,$1:$1,$P$8)-AU$8+1)&amp;":"&amp;ADDRESS($B68,SUMIFS($2:$2,$1:$1,$P$8)))))</f>
        <v>550.19444444444446</v>
      </c>
      <c r="AV75" s="5">
        <f ca="1">IF(AV$4="",0,SUMPRODUCT($X65:AV65,INDIRECT(ADDRESS($B68,SUMIFS($2:$2,$1:$1,$P$8)-AV$8+1)&amp;":"&amp;ADDRESS($B68,SUMIFS($2:$2,$1:$1,$P$8)))))</f>
        <v>564.80555555555554</v>
      </c>
      <c r="AW75" s="5">
        <f ca="1">IF(AW$4="",0,SUMPRODUCT($X65:AW65,INDIRECT(ADDRESS($B68,SUMIFS($2:$2,$1:$1,$P$8)-AW$8+1)&amp;":"&amp;ADDRESS($B68,SUMIFS($2:$2,$1:$1,$P$8)))))</f>
        <v>576.4880952380953</v>
      </c>
      <c r="AX75" s="5">
        <f ca="1">IF(AX$4="",0,SUMPRODUCT($X65:AX65,INDIRECT(ADDRESS($B68,SUMIFS($2:$2,$1:$1,$P$8)-AX$8+1)&amp;":"&amp;ADDRESS($B68,SUMIFS($2:$2,$1:$1,$P$8)))))</f>
        <v>585.63888888888891</v>
      </c>
      <c r="AY75" s="5">
        <f ca="1">IF(AY$4="",0,SUMPRODUCT($X65:AY65,INDIRECT(ADDRESS($B68,SUMIFS($2:$2,$1:$1,$P$8)-AY$8+1)&amp;":"&amp;ADDRESS($B68,SUMIFS($2:$2,$1:$1,$P$8)))))</f>
        <v>592.73412698412699</v>
      </c>
      <c r="AZ75" s="5">
        <f ca="1">IF(AZ$4="",0,SUMPRODUCT($X65:AZ65,INDIRECT(ADDRESS($B68,SUMIFS($2:$2,$1:$1,$P$8)-AZ$8+1)&amp;":"&amp;ADDRESS($B68,SUMIFS($2:$2,$1:$1,$P$8)))))</f>
        <v>598.25</v>
      </c>
      <c r="BA75" s="5">
        <f ca="1">IF(BA$4="",0,SUMPRODUCT($X65:BA65,INDIRECT(ADDRESS($B68,SUMIFS($2:$2,$1:$1,$P$8)-BA$8+1)&amp;":"&amp;ADDRESS($B68,SUMIFS($2:$2,$1:$1,$P$8)))))</f>
        <v>602.66269841269843</v>
      </c>
      <c r="BB75" s="5">
        <f ca="1">IF(BB$4="",0,SUMPRODUCT($X65:BB65,INDIRECT(ADDRESS($B68,SUMIFS($2:$2,$1:$1,$P$8)-BB$8+1)&amp;":"&amp;ADDRESS($B68,SUMIFS($2:$2,$1:$1,$P$8)))))</f>
        <v>606.44841269841277</v>
      </c>
      <c r="BC75" s="5">
        <f ca="1">IF(BC$4="",0,SUMPRODUCT($X65:BC65,INDIRECT(ADDRESS($B68,SUMIFS($2:$2,$1:$1,$P$8)-BC$8+1)&amp;":"&amp;ADDRESS($B68,SUMIFS($2:$2,$1:$1,$P$8)))))</f>
        <v>610.08333333333337</v>
      </c>
      <c r="BD75" s="5">
        <f ca="1">IF(BD$4="",0,SUMPRODUCT($X65:BD65,INDIRECT(ADDRESS($B68,SUMIFS($2:$2,$1:$1,$P$8)-BD$8+1)&amp;":"&amp;ADDRESS($B68,SUMIFS($2:$2,$1:$1,$P$8)))))</f>
        <v>613.80555555555554</v>
      </c>
      <c r="BE75" s="5">
        <f ca="1">IF(BE$4="",0,SUMPRODUCT($X65:BE65,INDIRECT(ADDRESS($B68,SUMIFS($2:$2,$1:$1,$P$8)-BE$8+1)&amp;":"&amp;ADDRESS($B68,SUMIFS($2:$2,$1:$1,$P$8)))))</f>
        <v>617.69444444444446</v>
      </c>
      <c r="BF75" s="5">
        <f ca="1">IF(BF$4="",0,SUMPRODUCT($X65:BF65,INDIRECT(ADDRESS($B68,SUMIFS($2:$2,$1:$1,$P$8)-BF$8+1)&amp;":"&amp;ADDRESS($B68,SUMIFS($2:$2,$1:$1,$P$8)))))</f>
        <v>621.75</v>
      </c>
      <c r="BG75" s="5">
        <f ca="1">IF(BG$4="",0,SUMPRODUCT($X65:BG65,INDIRECT(ADDRESS($B68,SUMIFS($2:$2,$1:$1,$P$8)-BG$8+1)&amp;":"&amp;ADDRESS($B68,SUMIFS($2:$2,$1:$1,$P$8)))))</f>
        <v>625.97222222222229</v>
      </c>
      <c r="BH75" s="5">
        <f ca="1">IF(BH$4="",0,SUMPRODUCT($X65:BH65,INDIRECT(ADDRESS($B68,SUMIFS($2:$2,$1:$1,$P$8)-BH$8+1)&amp;":"&amp;ADDRESS($B68,SUMIFS($2:$2,$1:$1,$P$8)))))</f>
        <v>630.3611111111112</v>
      </c>
      <c r="BI75" s="5">
        <f ca="1">IF(BI$4="",0,SUMPRODUCT($X65:BI65,INDIRECT(ADDRESS($B68,SUMIFS($2:$2,$1:$1,$P$8)-BI$8+1)&amp;":"&amp;ADDRESS($B68,SUMIFS($2:$2,$1:$1,$P$8)))))</f>
        <v>634.91666666666674</v>
      </c>
      <c r="BJ75" s="5">
        <f ca="1">IF(BJ$4="",0,SUMPRODUCT($X65:BJ65,INDIRECT(ADDRESS($B68,SUMIFS($2:$2,$1:$1,$P$8)-BJ$8+1)&amp;":"&amp;ADDRESS($B68,SUMIFS($2:$2,$1:$1,$P$8)))))</f>
        <v>639.63888888888891</v>
      </c>
      <c r="BK75" s="5">
        <f ca="1">IF(BK$4="",0,SUMPRODUCT($X65:BK65,INDIRECT(ADDRESS($B68,SUMIFS($2:$2,$1:$1,$P$8)-BK$8+1)&amp;":"&amp;ADDRESS($B68,SUMIFS($2:$2,$1:$1,$P$8)))))</f>
        <v>644.52777777777783</v>
      </c>
      <c r="BL75" s="5">
        <f ca="1">IF(BL$4="",0,SUMPRODUCT($X65:BL65,INDIRECT(ADDRESS($B68,SUMIFS($2:$2,$1:$1,$P$8)-BL$8+1)&amp;":"&amp;ADDRESS($B68,SUMIFS($2:$2,$1:$1,$P$8)))))</f>
        <v>649.58333333333337</v>
      </c>
      <c r="BM75" s="5">
        <f ca="1">IF(BM$4="",0,SUMPRODUCT($X65:BM65,INDIRECT(ADDRESS($B68,SUMIFS($2:$2,$1:$1,$P$8)-BM$8+1)&amp;":"&amp;ADDRESS($B68,SUMIFS($2:$2,$1:$1,$P$8)))))</f>
        <v>654.80555555555554</v>
      </c>
      <c r="BN75" s="5">
        <f ca="1">IF(BN$4="",0,SUMPRODUCT($X65:BN65,INDIRECT(ADDRESS($B68,SUMIFS($2:$2,$1:$1,$P$8)-BN$8+1)&amp;":"&amp;ADDRESS($B68,SUMIFS($2:$2,$1:$1,$P$8)))))</f>
        <v>660.19444444444446</v>
      </c>
      <c r="BO75" s="5">
        <f ca="1">IF(BO$4="",0,SUMPRODUCT($X65:BO65,INDIRECT(ADDRESS($B68,SUMIFS($2:$2,$1:$1,$P$8)-BO$8+1)&amp;":"&amp;ADDRESS($B68,SUMIFS($2:$2,$1:$1,$P$8)))))</f>
        <v>665.7380952380953</v>
      </c>
      <c r="BP75" s="5">
        <f ca="1">IF(BP$4="",0,SUMPRODUCT($X65:BP65,INDIRECT(ADDRESS($B68,SUMIFS($2:$2,$1:$1,$P$8)-BP$8+1)&amp;":"&amp;ADDRESS($B68,SUMIFS($2:$2,$1:$1,$P$8)))))</f>
        <v>671.41666666666674</v>
      </c>
      <c r="BQ75" s="5">
        <f ca="1">IF(BQ$4="",0,SUMPRODUCT($X65:BQ65,INDIRECT(ADDRESS($B68,SUMIFS($2:$2,$1:$1,$P$8)-BQ$8+1)&amp;":"&amp;ADDRESS($B68,SUMIFS($2:$2,$1:$1,$P$8)))))</f>
        <v>677.20634920634927</v>
      </c>
      <c r="BR75" s="5">
        <f ca="1">IF(BR$4="",0,SUMPRODUCT($X65:BR65,INDIRECT(ADDRESS($B68,SUMIFS($2:$2,$1:$1,$P$8)-BR$8+1)&amp;":"&amp;ADDRESS($B68,SUMIFS($2:$2,$1:$1,$P$8)))))</f>
        <v>683.08333333333337</v>
      </c>
      <c r="BS75" s="5">
        <f ca="1">IF(BS$4="",0,SUMPRODUCT($X65:BS65,INDIRECT(ADDRESS($B68,SUMIFS($2:$2,$1:$1,$P$8)-BS$8+1)&amp;":"&amp;ADDRESS($B68,SUMIFS($2:$2,$1:$1,$P$8)))))</f>
        <v>689.02380952380952</v>
      </c>
      <c r="BT75" s="5">
        <f ca="1">IF(BT$4="",0,SUMPRODUCT($X65:BT65,INDIRECT(ADDRESS($B68,SUMIFS($2:$2,$1:$1,$P$8)-BT$8+1)&amp;":"&amp;ADDRESS($B68,SUMIFS($2:$2,$1:$1,$P$8)))))</f>
        <v>695.0039682539682</v>
      </c>
      <c r="BU75" s="5">
        <f ca="1">IF(BU$4="",0,SUMPRODUCT($X65:BU65,INDIRECT(ADDRESS($B68,SUMIFS($2:$2,$1:$1,$P$8)-BU$8+1)&amp;":"&amp;ADDRESS($B68,SUMIFS($2:$2,$1:$1,$P$8)))))</f>
        <v>701</v>
      </c>
      <c r="BV75" s="5">
        <f ca="1">IF(BV$4="",0,SUMPRODUCT($X65:BV65,INDIRECT(ADDRESS($B68,SUMIFS($2:$2,$1:$1,$P$8)-BV$8+1)&amp;":"&amp;ADDRESS($B68,SUMIFS($2:$2,$1:$1,$P$8)))))</f>
        <v>707</v>
      </c>
      <c r="BW75" s="5">
        <f ca="1">IF(BW$4="",0,SUMPRODUCT($X65:BW65,INDIRECT(ADDRESS($B68,SUMIFS($2:$2,$1:$1,$P$8)-BW$8+1)&amp;":"&amp;ADDRESS($B68,SUMIFS($2:$2,$1:$1,$P$8)))))</f>
        <v>713</v>
      </c>
      <c r="BX75" s="5">
        <f ca="1">IF(BX$4="",0,SUMPRODUCT($X65:BX65,INDIRECT(ADDRESS($B68,SUMIFS($2:$2,$1:$1,$P$8)-BX$8+1)&amp;":"&amp;ADDRESS($B68,SUMIFS($2:$2,$1:$1,$P$8)))))</f>
        <v>719</v>
      </c>
      <c r="BY75" s="5">
        <f ca="1">IF(BY$4="",0,SUMPRODUCT($X65:BY65,INDIRECT(ADDRESS($B68,SUMIFS($2:$2,$1:$1,$P$8)-BY$8+1)&amp;":"&amp;ADDRESS($B68,SUMIFS($2:$2,$1:$1,$P$8)))))</f>
        <v>725</v>
      </c>
      <c r="BZ75" s="5">
        <f ca="1">IF(BZ$4="",0,SUMPRODUCT($X65:BZ65,INDIRECT(ADDRESS($B68,SUMIFS($2:$2,$1:$1,$P$8)-BZ$8+1)&amp;":"&amp;ADDRESS($B68,SUMIFS($2:$2,$1:$1,$P$8)))))</f>
        <v>731</v>
      </c>
      <c r="CA75" s="5">
        <f ca="1">IF(CA$4="",0,SUMPRODUCT($X65:CA65,INDIRECT(ADDRESS($B68,SUMIFS($2:$2,$1:$1,$P$8)-CA$8+1)&amp;":"&amp;ADDRESS($B68,SUMIFS($2:$2,$1:$1,$P$8)))))</f>
        <v>737</v>
      </c>
      <c r="CB75" s="5">
        <f ca="1">IF(CB$4="",0,SUMPRODUCT($X65:CB65,INDIRECT(ADDRESS($B68,SUMIFS($2:$2,$1:$1,$P$8)-CB$8+1)&amp;":"&amp;ADDRESS($B68,SUMIFS($2:$2,$1:$1,$P$8)))))</f>
        <v>743</v>
      </c>
      <c r="CC75" s="5">
        <f ca="1">IF(CC$4="",0,SUMPRODUCT($X65:CC65,INDIRECT(ADDRESS($B68,SUMIFS($2:$2,$1:$1,$P$8)-CC$8+1)&amp;":"&amp;ADDRESS($B68,SUMIFS($2:$2,$1:$1,$P$8)))))</f>
        <v>749</v>
      </c>
      <c r="CD75" s="5">
        <f ca="1">IF(CD$4="",0,SUMPRODUCT($X65:CD65,INDIRECT(ADDRESS($B68,SUMIFS($2:$2,$1:$1,$P$8)-CD$8+1)&amp;":"&amp;ADDRESS($B68,SUMIFS($2:$2,$1:$1,$P$8)))))</f>
        <v>755</v>
      </c>
      <c r="CE75" s="5">
        <f ca="1">IF(CE$4="",0,SUMPRODUCT($X65:CE65,INDIRECT(ADDRESS($B68,SUMIFS($2:$2,$1:$1,$P$8)-CE$8+1)&amp;":"&amp;ADDRESS($B68,SUMIFS($2:$2,$1:$1,$P$8)))))</f>
        <v>761</v>
      </c>
      <c r="CF75" s="5">
        <f ca="1">IF(CF$4="",0,SUMPRODUCT($X65:CF65,INDIRECT(ADDRESS($B68,SUMIFS($2:$2,$1:$1,$P$8)-CF$8+1)&amp;":"&amp;ADDRESS($B68,SUMIFS($2:$2,$1:$1,$P$8)))))</f>
        <v>0</v>
      </c>
    </row>
    <row r="76" spans="2:84" x14ac:dyDescent="0.3">
      <c r="B76" s="13">
        <f>ROW()</f>
        <v>76</v>
      </c>
    </row>
    <row r="77" spans="2:84" x14ac:dyDescent="0.3">
      <c r="B77" s="13">
        <f>ROW()</f>
        <v>77</v>
      </c>
      <c r="H77" s="1" t="s">
        <v>25</v>
      </c>
      <c r="M77" s="34" t="str">
        <f>$M$13</f>
        <v>ед.ГП</v>
      </c>
      <c r="P77" s="10" t="str">
        <f>P53</f>
        <v>B2C-offline</v>
      </c>
      <c r="U77" s="5">
        <f ca="1">SUM(INDIRECT(ADDRESS($B77,$X$2)&amp;":"&amp;ADDRESS($B77,SUMIFS($2:$2,$1:$1,IF($P$8=0,1,$P$8)))))</f>
        <v>578660</v>
      </c>
      <c r="X77" s="5">
        <f ca="1">IF(X$4="",0,X75*$P78)</f>
        <v>0</v>
      </c>
      <c r="Y77" s="5">
        <f t="shared" ref="Y77" ca="1" si="137">IF(Y$4="",0,Y75*$P78)</f>
        <v>0</v>
      </c>
      <c r="Z77" s="5">
        <f t="shared" ref="Z77" ca="1" si="138">IF(Z$4="",0,Z75*$P78)</f>
        <v>0</v>
      </c>
      <c r="AA77" s="5">
        <f t="shared" ref="AA77" ca="1" si="139">IF(AA$4="",0,AA75*$P78)</f>
        <v>0</v>
      </c>
      <c r="AB77" s="5">
        <f t="shared" ref="AB77" ca="1" si="140">IF(AB$4="",0,AB75*$P78)</f>
        <v>0</v>
      </c>
      <c r="AC77" s="5">
        <f t="shared" ref="AC77" ca="1" si="141">IF(AC$4="",0,AC75*$P78)</f>
        <v>0</v>
      </c>
      <c r="AD77" s="5">
        <f t="shared" ref="AD77" ca="1" si="142">IF(AD$4="",0,AD75*$P78)</f>
        <v>85.714285714285708</v>
      </c>
      <c r="AE77" s="5">
        <f t="shared" ref="AE77" ca="1" si="143">IF(AE$4="",0,AE75*$P78)</f>
        <v>309.76190476190476</v>
      </c>
      <c r="AF77" s="5">
        <f t="shared" ref="AF77" ca="1" si="144">IF(AF$4="",0,AF75*$P78)</f>
        <v>693.17460317460313</v>
      </c>
      <c r="AG77" s="5">
        <f t="shared" ref="AG77" ca="1" si="145">IF(AG$4="",0,AG75*$P78)</f>
        <v>1226.9047619047617</v>
      </c>
      <c r="AH77" s="5">
        <f t="shared" ref="AH77" ca="1" si="146">IF(AH$4="",0,AH75*$P78)</f>
        <v>1901.9047619047617</v>
      </c>
      <c r="AI77" s="5">
        <f t="shared" ref="AI77" ca="1" si="147">IF(AI$4="",0,AI75*$P78)</f>
        <v>2709.1269841269841</v>
      </c>
      <c r="AJ77" s="5">
        <f t="shared" ref="AJ77" ca="1" si="148">IF(AJ$4="",0,AJ75*$P78)</f>
        <v>3639.5238095238092</v>
      </c>
      <c r="AK77" s="5">
        <f t="shared" ref="AK77" ca="1" si="149">IF(AK$4="",0,AK75*$P78)</f>
        <v>4598.3333333333321</v>
      </c>
      <c r="AL77" s="5">
        <f t="shared" ref="AL77" ca="1" si="150">IF(AL$4="",0,AL75*$P78)</f>
        <v>5523.8888888888887</v>
      </c>
      <c r="AM77" s="5">
        <f t="shared" ref="AM77" ca="1" si="151">IF(AM$4="",0,AM75*$P78)</f>
        <v>6386.1111111111113</v>
      </c>
      <c r="AN77" s="5">
        <f t="shared" ref="AN77" ca="1" si="152">IF(AN$4="",0,AN75*$P78)</f>
        <v>7185</v>
      </c>
      <c r="AO77" s="5">
        <f t="shared" ref="AO77" ca="1" si="153">IF(AO$4="",0,AO75*$P78)</f>
        <v>7920.5555555555557</v>
      </c>
      <c r="AP77" s="5">
        <f t="shared" ref="AP77" ca="1" si="154">IF(AP$4="",0,AP75*$P78)</f>
        <v>8592.7777777777774</v>
      </c>
      <c r="AQ77" s="5">
        <f t="shared" ref="AQ77" ca="1" si="155">IF(AQ$4="",0,AQ75*$P78)</f>
        <v>9201.6666666666661</v>
      </c>
      <c r="AR77" s="5">
        <f t="shared" ref="AR77" ca="1" si="156">IF(AR$4="",0,AR75*$P78)</f>
        <v>9747.2222222222226</v>
      </c>
      <c r="AS77" s="5">
        <f t="shared" ref="AS77" ca="1" si="157">IF(AS$4="",0,AS75*$P78)</f>
        <v>10229.444444444445</v>
      </c>
      <c r="AT77" s="5">
        <f t="shared" ref="AT77" ca="1" si="158">IF(AT$4="",0,AT75*$P78)</f>
        <v>10648.333333333332</v>
      </c>
      <c r="AU77" s="5">
        <f t="shared" ref="AU77" ca="1" si="159">IF(AU$4="",0,AU75*$P78)</f>
        <v>11003.888888888889</v>
      </c>
      <c r="AV77" s="5">
        <f t="shared" ref="AV77" ca="1" si="160">IF(AV$4="",0,AV75*$P78)</f>
        <v>11296.111111111111</v>
      </c>
      <c r="AW77" s="5">
        <f t="shared" ref="AW77" ca="1" si="161">IF(AW$4="",0,AW75*$P78)</f>
        <v>11529.761904761906</v>
      </c>
      <c r="AX77" s="5">
        <f t="shared" ref="AX77" ca="1" si="162">IF(AX$4="",0,AX75*$P78)</f>
        <v>11712.777777777777</v>
      </c>
      <c r="AY77" s="5">
        <f t="shared" ref="AY77" ca="1" si="163">IF(AY$4="",0,AY75*$P78)</f>
        <v>11854.682539682541</v>
      </c>
      <c r="AZ77" s="5">
        <f t="shared" ref="AZ77" ca="1" si="164">IF(AZ$4="",0,AZ75*$P78)</f>
        <v>11965</v>
      </c>
      <c r="BA77" s="5">
        <f t="shared" ref="BA77" ca="1" si="165">IF(BA$4="",0,BA75*$P78)</f>
        <v>12053.253968253968</v>
      </c>
      <c r="BB77" s="5">
        <f t="shared" ref="BB77" ca="1" si="166">IF(BB$4="",0,BB75*$P78)</f>
        <v>12128.968253968254</v>
      </c>
      <c r="BC77" s="5">
        <f t="shared" ref="BC77" ca="1" si="167">IF(BC$4="",0,BC75*$P78)</f>
        <v>12201.666666666668</v>
      </c>
      <c r="BD77" s="5">
        <f t="shared" ref="BD77" ca="1" si="168">IF(BD$4="",0,BD75*$P78)</f>
        <v>12276.111111111111</v>
      </c>
      <c r="BE77" s="5">
        <f t="shared" ref="BE77" ca="1" si="169">IF(BE$4="",0,BE75*$P78)</f>
        <v>12353.888888888889</v>
      </c>
      <c r="BF77" s="5">
        <f t="shared" ref="BF77" ca="1" si="170">IF(BF$4="",0,BF75*$P78)</f>
        <v>12435</v>
      </c>
      <c r="BG77" s="5">
        <f t="shared" ref="BG77" ca="1" si="171">IF(BG$4="",0,BG75*$P78)</f>
        <v>12519.444444444445</v>
      </c>
      <c r="BH77" s="5">
        <f t="shared" ref="BH77" ca="1" si="172">IF(BH$4="",0,BH75*$P78)</f>
        <v>12607.222222222224</v>
      </c>
      <c r="BI77" s="5">
        <f t="shared" ref="BI77" ca="1" si="173">IF(BI$4="",0,BI75*$P78)</f>
        <v>12698.333333333336</v>
      </c>
      <c r="BJ77" s="5">
        <f t="shared" ref="BJ77" ca="1" si="174">IF(BJ$4="",0,BJ75*$P78)</f>
        <v>12792.777777777777</v>
      </c>
      <c r="BK77" s="5">
        <f t="shared" ref="BK77" ca="1" si="175">IF(BK$4="",0,BK75*$P78)</f>
        <v>12890.555555555557</v>
      </c>
      <c r="BL77" s="5">
        <f t="shared" ref="BL77" ca="1" si="176">IF(BL$4="",0,BL75*$P78)</f>
        <v>12991.666666666668</v>
      </c>
      <c r="BM77" s="5">
        <f t="shared" ref="BM77" ca="1" si="177">IF(BM$4="",0,BM75*$P78)</f>
        <v>13096.111111111111</v>
      </c>
      <c r="BN77" s="5">
        <f t="shared" ref="BN77" ca="1" si="178">IF(BN$4="",0,BN75*$P78)</f>
        <v>13203.888888888889</v>
      </c>
      <c r="BO77" s="5">
        <f t="shared" ref="BO77" ca="1" si="179">IF(BO$4="",0,BO75*$P78)</f>
        <v>13314.761904761906</v>
      </c>
      <c r="BP77" s="5">
        <f t="shared" ref="BP77" ca="1" si="180">IF(BP$4="",0,BP75*$P78)</f>
        <v>13428.333333333336</v>
      </c>
      <c r="BQ77" s="5">
        <f t="shared" ref="BQ77" ca="1" si="181">IF(BQ$4="",0,BQ75*$P78)</f>
        <v>13544.126984126986</v>
      </c>
      <c r="BR77" s="5">
        <f t="shared" ref="BR77" ca="1" si="182">IF(BR$4="",0,BR75*$P78)</f>
        <v>13661.666666666668</v>
      </c>
      <c r="BS77" s="5">
        <f t="shared" ref="BS77" ca="1" si="183">IF(BS$4="",0,BS75*$P78)</f>
        <v>13780.476190476191</v>
      </c>
      <c r="BT77" s="5">
        <f t="shared" ref="BT77" ca="1" si="184">IF(BT$4="",0,BT75*$P78)</f>
        <v>13900.079365079364</v>
      </c>
      <c r="BU77" s="5">
        <f t="shared" ref="BU77" ca="1" si="185">IF(BU$4="",0,BU75*$P78)</f>
        <v>14020</v>
      </c>
      <c r="BV77" s="5">
        <f t="shared" ref="BV77" ca="1" si="186">IF(BV$4="",0,BV75*$P78)</f>
        <v>14140</v>
      </c>
      <c r="BW77" s="5">
        <f t="shared" ref="BW77" ca="1" si="187">IF(BW$4="",0,BW75*$P78)</f>
        <v>14260</v>
      </c>
      <c r="BX77" s="5">
        <f t="shared" ref="BX77" ca="1" si="188">IF(BX$4="",0,BX75*$P78)</f>
        <v>14380</v>
      </c>
      <c r="BY77" s="5">
        <f t="shared" ref="BY77" ca="1" si="189">IF(BY$4="",0,BY75*$P78)</f>
        <v>14500</v>
      </c>
      <c r="BZ77" s="5">
        <f t="shared" ref="BZ77" ca="1" si="190">IF(BZ$4="",0,BZ75*$P78)</f>
        <v>14620</v>
      </c>
      <c r="CA77" s="5">
        <f t="shared" ref="CA77" ca="1" si="191">IF(CA$4="",0,CA75*$P78)</f>
        <v>14740</v>
      </c>
      <c r="CB77" s="5">
        <f t="shared" ref="CB77" ca="1" si="192">IF(CB$4="",0,CB75*$P78)</f>
        <v>14860</v>
      </c>
      <c r="CC77" s="5">
        <f t="shared" ref="CC77" ca="1" si="193">IF(CC$4="",0,CC75*$P78)</f>
        <v>14980</v>
      </c>
      <c r="CD77" s="5">
        <f t="shared" ref="CD77" ca="1" si="194">IF(CD$4="",0,CD75*$P78)</f>
        <v>15100</v>
      </c>
      <c r="CE77" s="5">
        <f t="shared" ref="CE77" ca="1" si="195">IF(CE$4="",0,CE75*$P78)</f>
        <v>15220</v>
      </c>
      <c r="CF77" s="5">
        <f t="shared" ref="CF77" si="196">IF(CF$4="",0,CF75*$P78)</f>
        <v>0</v>
      </c>
    </row>
    <row r="78" spans="2:84" x14ac:dyDescent="0.3">
      <c r="B78" s="13">
        <f>ROW()</f>
        <v>78</v>
      </c>
      <c r="H78" s="1" t="str">
        <f>$H$50</f>
        <v>Прогноз собственного спроса на продукцию</v>
      </c>
      <c r="I78" s="1" t="s">
        <v>68</v>
      </c>
      <c r="M78" s="34" t="str">
        <f>$M$13</f>
        <v>ед.ГП</v>
      </c>
      <c r="O78" s="8" t="s">
        <v>3</v>
      </c>
      <c r="P78" s="18">
        <v>20</v>
      </c>
    </row>
    <row r="79" spans="2:84" x14ac:dyDescent="0.3">
      <c r="B79" s="13">
        <f>ROW()</f>
        <v>79</v>
      </c>
    </row>
    <row r="80" spans="2:84" x14ac:dyDescent="0.3">
      <c r="B80" s="13">
        <f>ROW()</f>
        <v>80</v>
      </c>
    </row>
    <row r="81" spans="2:2" x14ac:dyDescent="0.3">
      <c r="B81" s="13">
        <f>ROW()</f>
        <v>81</v>
      </c>
    </row>
    <row r="82" spans="2:2" x14ac:dyDescent="0.3">
      <c r="B82" s="13">
        <f>ROW()</f>
        <v>82</v>
      </c>
    </row>
    <row r="83" spans="2:2" x14ac:dyDescent="0.3">
      <c r="B83" s="13">
        <f>ROW()</f>
        <v>83</v>
      </c>
    </row>
    <row r="84" spans="2:2" x14ac:dyDescent="0.3">
      <c r="B84" s="13">
        <f>ROW()</f>
        <v>84</v>
      </c>
    </row>
    <row r="85" spans="2:2" x14ac:dyDescent="0.3">
      <c r="B85" s="13">
        <f>ROW()</f>
        <v>85</v>
      </c>
    </row>
    <row r="86" spans="2:2" x14ac:dyDescent="0.3">
      <c r="B86" s="13">
        <f>ROW()</f>
        <v>86</v>
      </c>
    </row>
    <row r="87" spans="2:2" x14ac:dyDescent="0.3">
      <c r="B87" s="13">
        <f>ROW()</f>
        <v>87</v>
      </c>
    </row>
    <row r="88" spans="2:2" x14ac:dyDescent="0.3">
      <c r="B88" s="13">
        <f>ROW()</f>
        <v>88</v>
      </c>
    </row>
    <row r="89" spans="2:2" x14ac:dyDescent="0.3">
      <c r="B89" s="13">
        <f>ROW()</f>
        <v>89</v>
      </c>
    </row>
    <row r="90" spans="2:2" x14ac:dyDescent="0.3">
      <c r="B90" s="13">
        <f>ROW()</f>
        <v>90</v>
      </c>
    </row>
    <row r="91" spans="2:2" x14ac:dyDescent="0.3">
      <c r="B91" s="13">
        <f>ROW()</f>
        <v>91</v>
      </c>
    </row>
    <row r="92" spans="2:2" x14ac:dyDescent="0.3">
      <c r="B92" s="13">
        <f>ROW()</f>
        <v>92</v>
      </c>
    </row>
    <row r="93" spans="2:2" x14ac:dyDescent="0.3">
      <c r="B93" s="13">
        <f>ROW()</f>
        <v>93</v>
      </c>
    </row>
    <row r="94" spans="2:2" x14ac:dyDescent="0.3">
      <c r="B94" s="13">
        <f>ROW()</f>
        <v>94</v>
      </c>
    </row>
    <row r="95" spans="2:2" x14ac:dyDescent="0.3">
      <c r="B95" s="13">
        <f>ROW()</f>
        <v>95</v>
      </c>
    </row>
    <row r="96" spans="2:2" x14ac:dyDescent="0.3">
      <c r="B96" s="13">
        <f>ROW()</f>
        <v>96</v>
      </c>
    </row>
    <row r="97" spans="2:2" x14ac:dyDescent="0.3">
      <c r="B97" s="13">
        <f>ROW()</f>
        <v>97</v>
      </c>
    </row>
    <row r="98" spans="2:2" x14ac:dyDescent="0.3">
      <c r="B98" s="13">
        <f>ROW()</f>
        <v>98</v>
      </c>
    </row>
    <row r="99" spans="2:2" x14ac:dyDescent="0.3">
      <c r="B99" s="13">
        <f>ROW()</f>
        <v>99</v>
      </c>
    </row>
    <row r="100" spans="2:2" x14ac:dyDescent="0.3">
      <c r="B100" s="13">
        <f>ROW()</f>
        <v>100</v>
      </c>
    </row>
    <row r="101" spans="2:2" x14ac:dyDescent="0.3">
      <c r="B101" s="13">
        <f>ROW()</f>
        <v>101</v>
      </c>
    </row>
    <row r="102" spans="2:2" x14ac:dyDescent="0.3">
      <c r="B102" s="13">
        <f>ROW()</f>
        <v>102</v>
      </c>
    </row>
    <row r="103" spans="2:2" x14ac:dyDescent="0.3">
      <c r="B103" s="13">
        <f>ROW()</f>
        <v>103</v>
      </c>
    </row>
    <row r="104" spans="2:2" x14ac:dyDescent="0.3">
      <c r="B104" s="13">
        <f>ROW()</f>
        <v>104</v>
      </c>
    </row>
    <row r="105" spans="2:2" x14ac:dyDescent="0.3">
      <c r="B105" s="13">
        <f>ROW()</f>
        <v>105</v>
      </c>
    </row>
    <row r="106" spans="2:2" x14ac:dyDescent="0.3">
      <c r="B106" s="13">
        <f>ROW()</f>
        <v>106</v>
      </c>
    </row>
    <row r="107" spans="2:2" x14ac:dyDescent="0.3">
      <c r="B107" s="13">
        <f>ROW()</f>
        <v>107</v>
      </c>
    </row>
    <row r="108" spans="2:2" x14ac:dyDescent="0.3">
      <c r="B108" s="13">
        <f>ROW()</f>
        <v>108</v>
      </c>
    </row>
    <row r="109" spans="2:2" x14ac:dyDescent="0.3">
      <c r="B109" s="13">
        <f>ROW()</f>
        <v>109</v>
      </c>
    </row>
    <row r="110" spans="2:2" x14ac:dyDescent="0.3">
      <c r="B110" s="13">
        <f>ROW()</f>
        <v>110</v>
      </c>
    </row>
    <row r="111" spans="2:2" x14ac:dyDescent="0.3">
      <c r="B111" s="13">
        <f>ROW()</f>
        <v>111</v>
      </c>
    </row>
    <row r="112" spans="2:2" x14ac:dyDescent="0.3">
      <c r="B112" s="13">
        <f>ROW()</f>
        <v>112</v>
      </c>
    </row>
    <row r="113" spans="2:2" x14ac:dyDescent="0.3">
      <c r="B113" s="13">
        <f>ROW()</f>
        <v>113</v>
      </c>
    </row>
  </sheetData>
  <conditionalFormatting sqref="X4:Z4">
    <cfRule type="containsBlanks" dxfId="301" priority="161">
      <formula>LEN(TRIM(X4))=0</formula>
    </cfRule>
  </conditionalFormatting>
  <conditionalFormatting sqref="X1:Z1 A14:A25 A27:A28 A32 A37:A39 A72:A75 A45:A48 A52">
    <cfRule type="containsBlanks" dxfId="300" priority="160">
      <formula>LEN(TRIM(A1))=0</formula>
    </cfRule>
  </conditionalFormatting>
  <conditionalFormatting sqref="H6:J6 H14:J25 U14:U25 X14:CF25 X27:CF28 U27:U28 H27:J28 H32:J32 U32 X32:CF32 U37:U39 H37:J39 X37:CF39 X72:CF75 U72:U75 H74:J75 X45:CF48 U45:U48 H47:J48 H52:J52 U52 X52:CF52">
    <cfRule type="expression" dxfId="299" priority="157">
      <formula>AND($H6&lt;&gt;"",$I6&lt;&gt;"",$J6&lt;&gt;"")</formula>
    </cfRule>
    <cfRule type="expression" dxfId="298" priority="158">
      <formula>AND($H6&lt;&gt;"",$I6&lt;&gt;"",$J6="")</formula>
    </cfRule>
    <cfRule type="expression" dxfId="297" priority="159">
      <formula>AND($H6&lt;&gt;"",$I6="",$J6="")</formula>
    </cfRule>
  </conditionalFormatting>
  <conditionalFormatting sqref="X6:Z6 U6">
    <cfRule type="expression" dxfId="296" priority="154">
      <formula>AND($H6&lt;&gt;"",$I6&lt;&gt;"",$J6&lt;&gt;"")</formula>
    </cfRule>
    <cfRule type="expression" dxfId="295" priority="155">
      <formula>AND($H6&lt;&gt;"",$I6&lt;&gt;"",$J6="")</formula>
    </cfRule>
    <cfRule type="expression" dxfId="294" priority="156">
      <formula>AND($H6&lt;&gt;"",$I6="",$J6="")</formula>
    </cfRule>
  </conditionalFormatting>
  <conditionalFormatting sqref="H6 H14:H25 H27:H28 H32 H37:H39 H74:H75 H47:H48 H52">
    <cfRule type="expression" dxfId="293" priority="153">
      <formula>AND($H6&lt;&gt;"",$I6&lt;&gt;"")</formula>
    </cfRule>
  </conditionalFormatting>
  <conditionalFormatting sqref="I6 I14:I25 I27:I28 I32 I37:I39 I74:I75 I47:I48 I52">
    <cfRule type="expression" dxfId="292" priority="152">
      <formula>AND($I6&lt;&gt;"",$J6&lt;&gt;"")</formula>
    </cfRule>
  </conditionalFormatting>
  <conditionalFormatting sqref="H7:J10 H12:J13">
    <cfRule type="expression" dxfId="291" priority="149">
      <formula>AND($H7&lt;&gt;"",$I7&lt;&gt;"",$J7&lt;&gt;"")</formula>
    </cfRule>
    <cfRule type="expression" dxfId="290" priority="150">
      <formula>AND($H7&lt;&gt;"",$I7&lt;&gt;"",$J7="")</formula>
    </cfRule>
    <cfRule type="expression" dxfId="289" priority="151">
      <formula>AND($H7&lt;&gt;"",$I7="",$J7="")</formula>
    </cfRule>
  </conditionalFormatting>
  <conditionalFormatting sqref="X7:Z10 U7:U10 U12:U13 X12:Z13">
    <cfRule type="expression" dxfId="288" priority="146">
      <formula>AND($H7&lt;&gt;"",$I7&lt;&gt;"",$J7&lt;&gt;"")</formula>
    </cfRule>
    <cfRule type="expression" dxfId="287" priority="147">
      <formula>AND($H7&lt;&gt;"",$I7&lt;&gt;"",$J7="")</formula>
    </cfRule>
    <cfRule type="expression" dxfId="286" priority="148">
      <formula>AND($H7&lt;&gt;"",$I7="",$J7="")</formula>
    </cfRule>
  </conditionalFormatting>
  <conditionalFormatting sqref="H7:H10 H12:H13">
    <cfRule type="expression" dxfId="285" priority="145">
      <formula>AND($H7&lt;&gt;"",$I7&lt;&gt;"")</formula>
    </cfRule>
  </conditionalFormatting>
  <conditionalFormatting sqref="I7:I10 I12:I13">
    <cfRule type="expression" dxfId="284" priority="144">
      <formula>AND($I7&lt;&gt;"",$J7&lt;&gt;"")</formula>
    </cfRule>
  </conditionalFormatting>
  <conditionalFormatting sqref="A6:A10 A12:A13">
    <cfRule type="containsBlanks" dxfId="283" priority="143">
      <formula>LEN(TRIM(A6))=0</formula>
    </cfRule>
  </conditionalFormatting>
  <conditionalFormatting sqref="AA4:AB4">
    <cfRule type="containsBlanks" dxfId="282" priority="142">
      <formula>LEN(TRIM(AA4))=0</formula>
    </cfRule>
  </conditionalFormatting>
  <conditionalFormatting sqref="AA1:AB1">
    <cfRule type="containsBlanks" dxfId="281" priority="141">
      <formula>LEN(TRIM(AA1))=0</formula>
    </cfRule>
  </conditionalFormatting>
  <conditionalFormatting sqref="AA6:AB6">
    <cfRule type="expression" dxfId="280" priority="138">
      <formula>AND($H6&lt;&gt;"",$I6&lt;&gt;"",$J6&lt;&gt;"")</formula>
    </cfRule>
    <cfRule type="expression" dxfId="279" priority="139">
      <formula>AND($H6&lt;&gt;"",$I6&lt;&gt;"",$J6="")</formula>
    </cfRule>
    <cfRule type="expression" dxfId="278" priority="140">
      <formula>AND($H6&lt;&gt;"",$I6="",$J6="")</formula>
    </cfRule>
  </conditionalFormatting>
  <conditionalFormatting sqref="AA7:AB10 AA12:AB13">
    <cfRule type="expression" dxfId="277" priority="135">
      <formula>AND($H7&lt;&gt;"",$I7&lt;&gt;"",$J7&lt;&gt;"")</formula>
    </cfRule>
    <cfRule type="expression" dxfId="276" priority="136">
      <formula>AND($H7&lt;&gt;"",$I7&lt;&gt;"",$J7="")</formula>
    </cfRule>
    <cfRule type="expression" dxfId="275" priority="137">
      <formula>AND($H7&lt;&gt;"",$I7="",$J7="")</formula>
    </cfRule>
  </conditionalFormatting>
  <conditionalFormatting sqref="AC4:AD4">
    <cfRule type="containsBlanks" dxfId="274" priority="134">
      <formula>LEN(TRIM(AC4))=0</formula>
    </cfRule>
  </conditionalFormatting>
  <conditionalFormatting sqref="AC1:AD1">
    <cfRule type="containsBlanks" dxfId="273" priority="133">
      <formula>LEN(TRIM(AC1))=0</formula>
    </cfRule>
  </conditionalFormatting>
  <conditionalFormatting sqref="AC6:AD6">
    <cfRule type="expression" dxfId="272" priority="130">
      <formula>AND($H6&lt;&gt;"",$I6&lt;&gt;"",$J6&lt;&gt;"")</formula>
    </cfRule>
    <cfRule type="expression" dxfId="271" priority="131">
      <formula>AND($H6&lt;&gt;"",$I6&lt;&gt;"",$J6="")</formula>
    </cfRule>
    <cfRule type="expression" dxfId="270" priority="132">
      <formula>AND($H6&lt;&gt;"",$I6="",$J6="")</formula>
    </cfRule>
  </conditionalFormatting>
  <conditionalFormatting sqref="AC7:AD10 AC12:AD13">
    <cfRule type="expression" dxfId="269" priority="127">
      <formula>AND($H7&lt;&gt;"",$I7&lt;&gt;"",$J7&lt;&gt;"")</formula>
    </cfRule>
    <cfRule type="expression" dxfId="268" priority="128">
      <formula>AND($H7&lt;&gt;"",$I7&lt;&gt;"",$J7="")</formula>
    </cfRule>
    <cfRule type="expression" dxfId="267" priority="129">
      <formula>AND($H7&lt;&gt;"",$I7="",$J7="")</formula>
    </cfRule>
  </conditionalFormatting>
  <conditionalFormatting sqref="AE4:CF4">
    <cfRule type="containsBlanks" dxfId="266" priority="126">
      <formula>LEN(TRIM(AE4))=0</formula>
    </cfRule>
  </conditionalFormatting>
  <conditionalFormatting sqref="AE1:CF1">
    <cfRule type="containsBlanks" dxfId="265" priority="125">
      <formula>LEN(TRIM(AE1))=0</formula>
    </cfRule>
  </conditionalFormatting>
  <conditionalFormatting sqref="AE6:CF6">
    <cfRule type="expression" dxfId="264" priority="122">
      <formula>AND($H6&lt;&gt;"",$I6&lt;&gt;"",$J6&lt;&gt;"")</formula>
    </cfRule>
    <cfRule type="expression" dxfId="263" priority="123">
      <formula>AND($H6&lt;&gt;"",$I6&lt;&gt;"",$J6="")</formula>
    </cfRule>
    <cfRule type="expression" dxfId="262" priority="124">
      <formula>AND($H6&lt;&gt;"",$I6="",$J6="")</formula>
    </cfRule>
  </conditionalFormatting>
  <conditionalFormatting sqref="AE7:CF10 AE12:CF13">
    <cfRule type="expression" dxfId="261" priority="119">
      <formula>AND($H7&lt;&gt;"",$I7&lt;&gt;"",$J7&lt;&gt;"")</formula>
    </cfRule>
    <cfRule type="expression" dxfId="260" priority="120">
      <formula>AND($H7&lt;&gt;"",$I7&lt;&gt;"",$J7="")</formula>
    </cfRule>
    <cfRule type="expression" dxfId="259" priority="121">
      <formula>AND($H7&lt;&gt;"",$I7="",$J7="")</formula>
    </cfRule>
  </conditionalFormatting>
  <conditionalFormatting sqref="A29:A31">
    <cfRule type="containsBlanks" dxfId="258" priority="118">
      <formula>LEN(TRIM(A29))=0</formula>
    </cfRule>
  </conditionalFormatting>
  <conditionalFormatting sqref="H29:J31 U29:U31 X29:CF31">
    <cfRule type="expression" dxfId="257" priority="115">
      <formula>AND($H29&lt;&gt;"",$I29&lt;&gt;"",$J29&lt;&gt;"")</formula>
    </cfRule>
    <cfRule type="expression" dxfId="256" priority="116">
      <formula>AND($H29&lt;&gt;"",$I29&lt;&gt;"",$J29="")</formula>
    </cfRule>
    <cfRule type="expression" dxfId="255" priority="117">
      <formula>AND($H29&lt;&gt;"",$I29="",$J29="")</formula>
    </cfRule>
  </conditionalFormatting>
  <conditionalFormatting sqref="H29:H31">
    <cfRule type="expression" dxfId="254" priority="114">
      <formula>AND($H29&lt;&gt;"",$I29&lt;&gt;"")</formula>
    </cfRule>
  </conditionalFormatting>
  <conditionalFormatting sqref="I29:I31">
    <cfRule type="expression" dxfId="253" priority="113">
      <formula>AND($I29&lt;&gt;"",$J29&lt;&gt;"")</formula>
    </cfRule>
  </conditionalFormatting>
  <conditionalFormatting sqref="A33">
    <cfRule type="containsBlanks" dxfId="252" priority="112">
      <formula>LEN(TRIM(A33))=0</formula>
    </cfRule>
  </conditionalFormatting>
  <conditionalFormatting sqref="U33 H33:J33 X33:CF33">
    <cfRule type="expression" dxfId="251" priority="109">
      <formula>AND($H33&lt;&gt;"",$I33&lt;&gt;"",$J33&lt;&gt;"")</formula>
    </cfRule>
    <cfRule type="expression" dxfId="250" priority="110">
      <formula>AND($H33&lt;&gt;"",$I33&lt;&gt;"",$J33="")</formula>
    </cfRule>
    <cfRule type="expression" dxfId="249" priority="111">
      <formula>AND($H33&lt;&gt;"",$I33="",$J33="")</formula>
    </cfRule>
  </conditionalFormatting>
  <conditionalFormatting sqref="H33">
    <cfRule type="expression" dxfId="248" priority="108">
      <formula>AND($H33&lt;&gt;"",$I33&lt;&gt;"")</formula>
    </cfRule>
  </conditionalFormatting>
  <conditionalFormatting sqref="I33">
    <cfRule type="expression" dxfId="247" priority="107">
      <formula>AND($I33&lt;&gt;"",$J33&lt;&gt;"")</formula>
    </cfRule>
  </conditionalFormatting>
  <conditionalFormatting sqref="A34:A36">
    <cfRule type="containsBlanks" dxfId="246" priority="106">
      <formula>LEN(TRIM(A34))=0</formula>
    </cfRule>
  </conditionalFormatting>
  <conditionalFormatting sqref="H34:J36 U34:U36 X34:CF36">
    <cfRule type="expression" dxfId="245" priority="103">
      <formula>AND($H34&lt;&gt;"",$I34&lt;&gt;"",$J34&lt;&gt;"")</formula>
    </cfRule>
    <cfRule type="expression" dxfId="244" priority="104">
      <formula>AND($H34&lt;&gt;"",$I34&lt;&gt;"",$J34="")</formula>
    </cfRule>
    <cfRule type="expression" dxfId="243" priority="105">
      <formula>AND($H34&lt;&gt;"",$I34="",$J34="")</formula>
    </cfRule>
  </conditionalFormatting>
  <conditionalFormatting sqref="H34:H36">
    <cfRule type="expression" dxfId="242" priority="102">
      <formula>AND($H34&lt;&gt;"",$I34&lt;&gt;"")</formula>
    </cfRule>
  </conditionalFormatting>
  <conditionalFormatting sqref="I34:I36">
    <cfRule type="expression" dxfId="241" priority="101">
      <formula>AND($I34&lt;&gt;"",$J34&lt;&gt;"")</formula>
    </cfRule>
  </conditionalFormatting>
  <conditionalFormatting sqref="A80:A113">
    <cfRule type="containsBlanks" dxfId="240" priority="100">
      <formula>LEN(TRIM(A80))=0</formula>
    </cfRule>
  </conditionalFormatting>
  <conditionalFormatting sqref="H80:J113 U80:U113 X80:CF113">
    <cfRule type="expression" dxfId="239" priority="97">
      <formula>AND($H80&lt;&gt;"",$I80&lt;&gt;"",$J80&lt;&gt;"")</formula>
    </cfRule>
    <cfRule type="expression" dxfId="238" priority="98">
      <formula>AND($H80&lt;&gt;"",$I80&lt;&gt;"",$J80="")</formula>
    </cfRule>
    <cfRule type="expression" dxfId="237" priority="99">
      <formula>AND($H80&lt;&gt;"",$I80="",$J80="")</formula>
    </cfRule>
  </conditionalFormatting>
  <conditionalFormatting sqref="H80:H113">
    <cfRule type="expression" dxfId="236" priority="96">
      <formula>AND($H80&lt;&gt;"",$I80&lt;&gt;"")</formula>
    </cfRule>
  </conditionalFormatting>
  <conditionalFormatting sqref="I80:I113">
    <cfRule type="expression" dxfId="235" priority="95">
      <formula>AND($I80&lt;&gt;"",$J80&lt;&gt;"")</formula>
    </cfRule>
  </conditionalFormatting>
  <conditionalFormatting sqref="A40 A44">
    <cfRule type="containsBlanks" dxfId="234" priority="94">
      <formula>LEN(TRIM(A40))=0</formula>
    </cfRule>
  </conditionalFormatting>
  <conditionalFormatting sqref="X40:CF40 U40 H40:J40 U44 X44:CF44">
    <cfRule type="expression" dxfId="233" priority="91">
      <formula>AND($H40&lt;&gt;"",$I40&lt;&gt;"",$J40&lt;&gt;"")</formula>
    </cfRule>
    <cfRule type="expression" dxfId="232" priority="92">
      <formula>AND($H40&lt;&gt;"",$I40&lt;&gt;"",$J40="")</formula>
    </cfRule>
    <cfRule type="expression" dxfId="231" priority="93">
      <formula>AND($H40&lt;&gt;"",$I40="",$J40="")</formula>
    </cfRule>
  </conditionalFormatting>
  <conditionalFormatting sqref="H40">
    <cfRule type="expression" dxfId="230" priority="90">
      <formula>AND($H40&lt;&gt;"",$I40&lt;&gt;"")</formula>
    </cfRule>
  </conditionalFormatting>
  <conditionalFormatting sqref="I40">
    <cfRule type="expression" dxfId="229" priority="89">
      <formula>AND($I40&lt;&gt;"",$J40&lt;&gt;"")</formula>
    </cfRule>
  </conditionalFormatting>
  <conditionalFormatting sqref="A41:A43">
    <cfRule type="containsBlanks" dxfId="228" priority="88">
      <formula>LEN(TRIM(A41))=0</formula>
    </cfRule>
  </conditionalFormatting>
  <conditionalFormatting sqref="H41:J43 U41:U43 X41:CF43">
    <cfRule type="expression" dxfId="227" priority="85">
      <formula>AND($H41&lt;&gt;"",$I41&lt;&gt;"",$J41&lt;&gt;"")</formula>
    </cfRule>
    <cfRule type="expression" dxfId="226" priority="86">
      <formula>AND($H41&lt;&gt;"",$I41&lt;&gt;"",$J41="")</formula>
    </cfRule>
    <cfRule type="expression" dxfId="225" priority="87">
      <formula>AND($H41&lt;&gt;"",$I41="",$J41="")</formula>
    </cfRule>
  </conditionalFormatting>
  <conditionalFormatting sqref="H41:H43">
    <cfRule type="expression" dxfId="224" priority="84">
      <formula>AND($H41&lt;&gt;"",$I41&lt;&gt;"")</formula>
    </cfRule>
  </conditionalFormatting>
  <conditionalFormatting sqref="I41:I43">
    <cfRule type="expression" dxfId="223" priority="83">
      <formula>AND($I41&lt;&gt;"",$J41&lt;&gt;"")</formula>
    </cfRule>
  </conditionalFormatting>
  <conditionalFormatting sqref="H44:J46">
    <cfRule type="expression" dxfId="222" priority="80">
      <formula>AND($H44&lt;&gt;"",$I44&lt;&gt;"",$J44&lt;&gt;"")</formula>
    </cfRule>
    <cfRule type="expression" dxfId="221" priority="81">
      <formula>AND($H44&lt;&gt;"",$I44&lt;&gt;"",$J44="")</formula>
    </cfRule>
    <cfRule type="expression" dxfId="220" priority="82">
      <formula>AND($H44&lt;&gt;"",$I44="",$J44="")</formula>
    </cfRule>
  </conditionalFormatting>
  <conditionalFormatting sqref="H44:H46">
    <cfRule type="expression" dxfId="219" priority="79">
      <formula>AND($H44&lt;&gt;"",$I44&lt;&gt;"")</formula>
    </cfRule>
  </conditionalFormatting>
  <conditionalFormatting sqref="I44:I46">
    <cfRule type="expression" dxfId="218" priority="78">
      <formula>AND($I44&lt;&gt;"",$J44&lt;&gt;"")</formula>
    </cfRule>
  </conditionalFormatting>
  <conditionalFormatting sqref="A54:A55 A59 A64:A66">
    <cfRule type="containsBlanks" dxfId="217" priority="77">
      <formula>LEN(TRIM(A54))=0</formula>
    </cfRule>
  </conditionalFormatting>
  <conditionalFormatting sqref="X54:CF55 U54:U55 H54:J55 H59:J59 U59 X59:CF59 U64:U66 H64:J66 X64:CF66">
    <cfRule type="expression" dxfId="216" priority="74">
      <formula>AND($H54&lt;&gt;"",$I54&lt;&gt;"",$J54&lt;&gt;"")</formula>
    </cfRule>
    <cfRule type="expression" dxfId="215" priority="75">
      <formula>AND($H54&lt;&gt;"",$I54&lt;&gt;"",$J54="")</formula>
    </cfRule>
    <cfRule type="expression" dxfId="214" priority="76">
      <formula>AND($H54&lt;&gt;"",$I54="",$J54="")</formula>
    </cfRule>
  </conditionalFormatting>
  <conditionalFormatting sqref="H54:H55 H59 H64:H66">
    <cfRule type="expression" dxfId="213" priority="73">
      <formula>AND($H54&lt;&gt;"",$I54&lt;&gt;"")</formula>
    </cfRule>
  </conditionalFormatting>
  <conditionalFormatting sqref="I54:I55 I59 I64:I66">
    <cfRule type="expression" dxfId="212" priority="72">
      <formula>AND($I54&lt;&gt;"",$J54&lt;&gt;"")</formula>
    </cfRule>
  </conditionalFormatting>
  <conditionalFormatting sqref="A56:A58">
    <cfRule type="containsBlanks" dxfId="211" priority="71">
      <formula>LEN(TRIM(A56))=0</formula>
    </cfRule>
  </conditionalFormatting>
  <conditionalFormatting sqref="H56:J58 U56:U58 X56:CF58">
    <cfRule type="expression" dxfId="210" priority="68">
      <formula>AND($H56&lt;&gt;"",$I56&lt;&gt;"",$J56&lt;&gt;"")</formula>
    </cfRule>
    <cfRule type="expression" dxfId="209" priority="69">
      <formula>AND($H56&lt;&gt;"",$I56&lt;&gt;"",$J56="")</formula>
    </cfRule>
    <cfRule type="expression" dxfId="208" priority="70">
      <formula>AND($H56&lt;&gt;"",$I56="",$J56="")</formula>
    </cfRule>
  </conditionalFormatting>
  <conditionalFormatting sqref="H56:H58">
    <cfRule type="expression" dxfId="207" priority="67">
      <formula>AND($H56&lt;&gt;"",$I56&lt;&gt;"")</formula>
    </cfRule>
  </conditionalFormatting>
  <conditionalFormatting sqref="I56:I58">
    <cfRule type="expression" dxfId="206" priority="66">
      <formula>AND($I56&lt;&gt;"",$J56&lt;&gt;"")</formula>
    </cfRule>
  </conditionalFormatting>
  <conditionalFormatting sqref="A60">
    <cfRule type="containsBlanks" dxfId="205" priority="65">
      <formula>LEN(TRIM(A60))=0</formula>
    </cfRule>
  </conditionalFormatting>
  <conditionalFormatting sqref="U60 H60:J60 X60:CF60">
    <cfRule type="expression" dxfId="204" priority="62">
      <formula>AND($H60&lt;&gt;"",$I60&lt;&gt;"",$J60&lt;&gt;"")</formula>
    </cfRule>
    <cfRule type="expression" dxfId="203" priority="63">
      <formula>AND($H60&lt;&gt;"",$I60&lt;&gt;"",$J60="")</formula>
    </cfRule>
    <cfRule type="expression" dxfId="202" priority="64">
      <formula>AND($H60&lt;&gt;"",$I60="",$J60="")</formula>
    </cfRule>
  </conditionalFormatting>
  <conditionalFormatting sqref="H60">
    <cfRule type="expression" dxfId="201" priority="61">
      <formula>AND($H60&lt;&gt;"",$I60&lt;&gt;"")</formula>
    </cfRule>
  </conditionalFormatting>
  <conditionalFormatting sqref="I60">
    <cfRule type="expression" dxfId="200" priority="60">
      <formula>AND($I60&lt;&gt;"",$J60&lt;&gt;"")</formula>
    </cfRule>
  </conditionalFormatting>
  <conditionalFormatting sqref="A61:A63">
    <cfRule type="containsBlanks" dxfId="199" priority="59">
      <formula>LEN(TRIM(A61))=0</formula>
    </cfRule>
  </conditionalFormatting>
  <conditionalFormatting sqref="H61:J63 U61:U63 X61:CF63">
    <cfRule type="expression" dxfId="198" priority="56">
      <formula>AND($H61&lt;&gt;"",$I61&lt;&gt;"",$J61&lt;&gt;"")</formula>
    </cfRule>
    <cfRule type="expression" dxfId="197" priority="57">
      <formula>AND($H61&lt;&gt;"",$I61&lt;&gt;"",$J61="")</formula>
    </cfRule>
    <cfRule type="expression" dxfId="196" priority="58">
      <formula>AND($H61&lt;&gt;"",$I61="",$J61="")</formula>
    </cfRule>
  </conditionalFormatting>
  <conditionalFormatting sqref="H61:H63">
    <cfRule type="expression" dxfId="195" priority="55">
      <formula>AND($H61&lt;&gt;"",$I61&lt;&gt;"")</formula>
    </cfRule>
  </conditionalFormatting>
  <conditionalFormatting sqref="I61:I63">
    <cfRule type="expression" dxfId="194" priority="54">
      <formula>AND($I61&lt;&gt;"",$J61&lt;&gt;"")</formula>
    </cfRule>
  </conditionalFormatting>
  <conditionalFormatting sqref="A67 A71">
    <cfRule type="containsBlanks" dxfId="193" priority="47">
      <formula>LEN(TRIM(A67))=0</formula>
    </cfRule>
  </conditionalFormatting>
  <conditionalFormatting sqref="X67:CF67 U67 H67:J67 U71 X71:CF71">
    <cfRule type="expression" dxfId="192" priority="44">
      <formula>AND($H67&lt;&gt;"",$I67&lt;&gt;"",$J67&lt;&gt;"")</formula>
    </cfRule>
    <cfRule type="expression" dxfId="191" priority="45">
      <formula>AND($H67&lt;&gt;"",$I67&lt;&gt;"",$J67="")</formula>
    </cfRule>
    <cfRule type="expression" dxfId="190" priority="46">
      <formula>AND($H67&lt;&gt;"",$I67="",$J67="")</formula>
    </cfRule>
  </conditionalFormatting>
  <conditionalFormatting sqref="H67">
    <cfRule type="expression" dxfId="189" priority="43">
      <formula>AND($H67&lt;&gt;"",$I67&lt;&gt;"")</formula>
    </cfRule>
  </conditionalFormatting>
  <conditionalFormatting sqref="I67">
    <cfRule type="expression" dxfId="188" priority="42">
      <formula>AND($I67&lt;&gt;"",$J67&lt;&gt;"")</formula>
    </cfRule>
  </conditionalFormatting>
  <conditionalFormatting sqref="A68:A70">
    <cfRule type="containsBlanks" dxfId="187" priority="41">
      <formula>LEN(TRIM(A68))=0</formula>
    </cfRule>
  </conditionalFormatting>
  <conditionalFormatting sqref="H68:J70 U68:U70 X68:CF70">
    <cfRule type="expression" dxfId="186" priority="38">
      <formula>AND($H68&lt;&gt;"",$I68&lt;&gt;"",$J68&lt;&gt;"")</formula>
    </cfRule>
    <cfRule type="expression" dxfId="185" priority="39">
      <formula>AND($H68&lt;&gt;"",$I68&lt;&gt;"",$J68="")</formula>
    </cfRule>
    <cfRule type="expression" dxfId="184" priority="40">
      <formula>AND($H68&lt;&gt;"",$I68="",$J68="")</formula>
    </cfRule>
  </conditionalFormatting>
  <conditionalFormatting sqref="H68:H70">
    <cfRule type="expression" dxfId="183" priority="37">
      <formula>AND($H68&lt;&gt;"",$I68&lt;&gt;"")</formula>
    </cfRule>
  </conditionalFormatting>
  <conditionalFormatting sqref="I68:I70">
    <cfRule type="expression" dxfId="182" priority="36">
      <formula>AND($I68&lt;&gt;"",$J68&lt;&gt;"")</formula>
    </cfRule>
  </conditionalFormatting>
  <conditionalFormatting sqref="H71:J73">
    <cfRule type="expression" dxfId="181" priority="33">
      <formula>AND($H71&lt;&gt;"",$I71&lt;&gt;"",$J71&lt;&gt;"")</formula>
    </cfRule>
    <cfRule type="expression" dxfId="180" priority="34">
      <formula>AND($H71&lt;&gt;"",$I71&lt;&gt;"",$J71="")</formula>
    </cfRule>
    <cfRule type="expression" dxfId="179" priority="35">
      <formula>AND($H71&lt;&gt;"",$I71="",$J71="")</formula>
    </cfRule>
  </conditionalFormatting>
  <conditionalFormatting sqref="H71:H73">
    <cfRule type="expression" dxfId="178" priority="32">
      <formula>AND($H71&lt;&gt;"",$I71&lt;&gt;"")</formula>
    </cfRule>
  </conditionalFormatting>
  <conditionalFormatting sqref="I71:I73">
    <cfRule type="expression" dxfId="177" priority="31">
      <formula>AND($I71&lt;&gt;"",$J71&lt;&gt;"")</formula>
    </cfRule>
  </conditionalFormatting>
  <conditionalFormatting sqref="A49:A50">
    <cfRule type="containsBlanks" dxfId="176" priority="30">
      <formula>LEN(TRIM(A49))=0</formula>
    </cfRule>
  </conditionalFormatting>
  <conditionalFormatting sqref="H49:J50 U49:U50 X49:CF50">
    <cfRule type="expression" dxfId="175" priority="27">
      <formula>AND($H49&lt;&gt;"",$I49&lt;&gt;"",$J49&lt;&gt;"")</formula>
    </cfRule>
    <cfRule type="expression" dxfId="174" priority="28">
      <formula>AND($H49&lt;&gt;"",$I49&lt;&gt;"",$J49="")</formula>
    </cfRule>
    <cfRule type="expression" dxfId="173" priority="29">
      <formula>AND($H49&lt;&gt;"",$I49="",$J49="")</formula>
    </cfRule>
  </conditionalFormatting>
  <conditionalFormatting sqref="H49:H50">
    <cfRule type="expression" dxfId="172" priority="26">
      <formula>AND($H49&lt;&gt;"",$I49&lt;&gt;"")</formula>
    </cfRule>
  </conditionalFormatting>
  <conditionalFormatting sqref="I49:I50">
    <cfRule type="expression" dxfId="171" priority="25">
      <formula>AND($I49&lt;&gt;"",$J49&lt;&gt;"")</formula>
    </cfRule>
  </conditionalFormatting>
  <conditionalFormatting sqref="A51">
    <cfRule type="containsBlanks" dxfId="170" priority="24">
      <formula>LEN(TRIM(A51))=0</formula>
    </cfRule>
  </conditionalFormatting>
  <conditionalFormatting sqref="H51:J51 U51 X51:CF51">
    <cfRule type="expression" dxfId="169" priority="21">
      <formula>AND($H51&lt;&gt;"",$I51&lt;&gt;"",$J51&lt;&gt;"")</formula>
    </cfRule>
    <cfRule type="expression" dxfId="168" priority="22">
      <formula>AND($H51&lt;&gt;"",$I51&lt;&gt;"",$J51="")</formula>
    </cfRule>
    <cfRule type="expression" dxfId="167" priority="23">
      <formula>AND($H51&lt;&gt;"",$I51="",$J51="")</formula>
    </cfRule>
  </conditionalFormatting>
  <conditionalFormatting sqref="H51">
    <cfRule type="expression" dxfId="166" priority="20">
      <formula>AND($H51&lt;&gt;"",$I51&lt;&gt;"")</formula>
    </cfRule>
  </conditionalFormatting>
  <conditionalFormatting sqref="I51">
    <cfRule type="expression" dxfId="165" priority="19">
      <formula>AND($I51&lt;&gt;"",$J51&lt;&gt;"")</formula>
    </cfRule>
  </conditionalFormatting>
  <conditionalFormatting sqref="A79">
    <cfRule type="containsBlanks" dxfId="164" priority="18">
      <formula>LEN(TRIM(A79))=0</formula>
    </cfRule>
  </conditionalFormatting>
  <conditionalFormatting sqref="H79:J79 U79 X79:CF79">
    <cfRule type="expression" dxfId="163" priority="15">
      <formula>AND($H79&lt;&gt;"",$I79&lt;&gt;"",$J79&lt;&gt;"")</formula>
    </cfRule>
    <cfRule type="expression" dxfId="162" priority="16">
      <formula>AND($H79&lt;&gt;"",$I79&lt;&gt;"",$J79="")</formula>
    </cfRule>
    <cfRule type="expression" dxfId="161" priority="17">
      <formula>AND($H79&lt;&gt;"",$I79="",$J79="")</formula>
    </cfRule>
  </conditionalFormatting>
  <conditionalFormatting sqref="H79">
    <cfRule type="expression" dxfId="160" priority="14">
      <formula>AND($H79&lt;&gt;"",$I79&lt;&gt;"")</formula>
    </cfRule>
  </conditionalFormatting>
  <conditionalFormatting sqref="I79">
    <cfRule type="expression" dxfId="159" priority="13">
      <formula>AND($I79&lt;&gt;"",$J79&lt;&gt;"")</formula>
    </cfRule>
  </conditionalFormatting>
  <conditionalFormatting sqref="A76:A77">
    <cfRule type="containsBlanks" dxfId="158" priority="12">
      <formula>LEN(TRIM(A76))=0</formula>
    </cfRule>
  </conditionalFormatting>
  <conditionalFormatting sqref="H76:J77 U76:U77 X76:CF77">
    <cfRule type="expression" dxfId="157" priority="9">
      <formula>AND($H76&lt;&gt;"",$I76&lt;&gt;"",$J76&lt;&gt;"")</formula>
    </cfRule>
    <cfRule type="expression" dxfId="156" priority="10">
      <formula>AND($H76&lt;&gt;"",$I76&lt;&gt;"",$J76="")</formula>
    </cfRule>
    <cfRule type="expression" dxfId="155" priority="11">
      <formula>AND($H76&lt;&gt;"",$I76="",$J76="")</formula>
    </cfRule>
  </conditionalFormatting>
  <conditionalFormatting sqref="H76:H77">
    <cfRule type="expression" dxfId="154" priority="8">
      <formula>AND($H76&lt;&gt;"",$I76&lt;&gt;"")</formula>
    </cfRule>
  </conditionalFormatting>
  <conditionalFormatting sqref="I76:I77">
    <cfRule type="expression" dxfId="153" priority="7">
      <formula>AND($I76&lt;&gt;"",$J76&lt;&gt;"")</formula>
    </cfRule>
  </conditionalFormatting>
  <conditionalFormatting sqref="A78">
    <cfRule type="containsBlanks" dxfId="152" priority="6">
      <formula>LEN(TRIM(A78))=0</formula>
    </cfRule>
  </conditionalFormatting>
  <conditionalFormatting sqref="H78:J78 U78 X78:CF78">
    <cfRule type="expression" dxfId="151" priority="3">
      <formula>AND($H78&lt;&gt;"",$I78&lt;&gt;"",$J78&lt;&gt;"")</formula>
    </cfRule>
    <cfRule type="expression" dxfId="150" priority="4">
      <formula>AND($H78&lt;&gt;"",$I78&lt;&gt;"",$J78="")</formula>
    </cfRule>
    <cfRule type="expression" dxfId="149" priority="5">
      <formula>AND($H78&lt;&gt;"",$I78="",$J78="")</formula>
    </cfRule>
  </conditionalFormatting>
  <conditionalFormatting sqref="H78">
    <cfRule type="expression" dxfId="148" priority="2">
      <formula>AND($H78&lt;&gt;"",$I78&lt;&gt;"")</formula>
    </cfRule>
  </conditionalFormatting>
  <conditionalFormatting sqref="I78">
    <cfRule type="expression" dxfId="147" priority="1">
      <formula>AND($I78&lt;&gt;"",$J78&lt;&gt;"")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CF46"/>
  <sheetViews>
    <sheetView showGridLines="0" zoomScale="110" zoomScaleNormal="11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M11" sqref="M11:M29"/>
    </sheetView>
  </sheetViews>
  <sheetFormatPr defaultRowHeight="14.4" x14ac:dyDescent="0.3"/>
  <cols>
    <col min="1" max="1" width="1.77734375" style="1" customWidth="1"/>
    <col min="2" max="2" width="1.77734375" style="13" customWidth="1"/>
    <col min="3" max="3" width="0.88671875" style="1" customWidth="1"/>
    <col min="4" max="4" width="4.44140625" style="34" bestFit="1" customWidth="1"/>
    <col min="5" max="7" width="0.88671875" style="1" customWidth="1"/>
    <col min="8" max="9" width="1.77734375" style="1" customWidth="1"/>
    <col min="10" max="10" width="41" style="1" customWidth="1"/>
    <col min="11" max="12" width="0.88671875" style="1" customWidth="1"/>
    <col min="13" max="13" width="12.44140625" style="34" bestFit="1" customWidth="1"/>
    <col min="14" max="14" width="0.88671875" style="1" customWidth="1"/>
    <col min="15" max="15" width="1.77734375" style="8" customWidth="1"/>
    <col min="16" max="16" width="20.77734375" style="10" bestFit="1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84" width="12.77734375" style="5" customWidth="1"/>
    <col min="85" max="16384" width="8.88671875" style="1"/>
  </cols>
  <sheetData>
    <row r="1" spans="2:84" s="13" customFormat="1" ht="10.050000000000001" customHeight="1" x14ac:dyDescent="0.25">
      <c r="D1" s="31"/>
      <c r="M1" s="31"/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  <c r="AE1" s="24">
        <f>MAX($W1:AD1)+1</f>
        <v>8</v>
      </c>
      <c r="AF1" s="24">
        <f>MAX($W1:AE1)+1</f>
        <v>9</v>
      </c>
      <c r="AG1" s="24">
        <f>MAX($W1:AF1)+1</f>
        <v>10</v>
      </c>
      <c r="AH1" s="24">
        <f>MAX($W1:AG1)+1</f>
        <v>11</v>
      </c>
      <c r="AI1" s="24">
        <f>MAX($W1:AH1)+1</f>
        <v>12</v>
      </c>
      <c r="AJ1" s="24">
        <f>MAX($W1:AI1)+1</f>
        <v>13</v>
      </c>
      <c r="AK1" s="24">
        <f>MAX($W1:AJ1)+1</f>
        <v>14</v>
      </c>
      <c r="AL1" s="24">
        <f>MAX($W1:AK1)+1</f>
        <v>15</v>
      </c>
      <c r="AM1" s="24">
        <f>MAX($W1:AL1)+1</f>
        <v>16</v>
      </c>
      <c r="AN1" s="24">
        <f>MAX($W1:AM1)+1</f>
        <v>17</v>
      </c>
      <c r="AO1" s="24">
        <f>MAX($W1:AN1)+1</f>
        <v>18</v>
      </c>
      <c r="AP1" s="24">
        <f>MAX($W1:AO1)+1</f>
        <v>19</v>
      </c>
      <c r="AQ1" s="24">
        <f>MAX($W1:AP1)+1</f>
        <v>20</v>
      </c>
      <c r="AR1" s="24">
        <f>MAX($W1:AQ1)+1</f>
        <v>21</v>
      </c>
      <c r="AS1" s="24">
        <f>MAX($W1:AR1)+1</f>
        <v>22</v>
      </c>
      <c r="AT1" s="24">
        <f>MAX($W1:AS1)+1</f>
        <v>23</v>
      </c>
      <c r="AU1" s="24">
        <f>MAX($W1:AT1)+1</f>
        <v>24</v>
      </c>
      <c r="AV1" s="24">
        <f>MAX($W1:AU1)+1</f>
        <v>25</v>
      </c>
      <c r="AW1" s="24">
        <f>MAX($W1:AV1)+1</f>
        <v>26</v>
      </c>
      <c r="AX1" s="24">
        <f>MAX($W1:AW1)+1</f>
        <v>27</v>
      </c>
      <c r="AY1" s="24">
        <f>MAX($W1:AX1)+1</f>
        <v>28</v>
      </c>
      <c r="AZ1" s="24">
        <f>MAX($W1:AY1)+1</f>
        <v>29</v>
      </c>
      <c r="BA1" s="24">
        <f>MAX($W1:AZ1)+1</f>
        <v>30</v>
      </c>
      <c r="BB1" s="24">
        <f>MAX($W1:BA1)+1</f>
        <v>31</v>
      </c>
      <c r="BC1" s="24">
        <f>MAX($W1:BB1)+1</f>
        <v>32</v>
      </c>
      <c r="BD1" s="24">
        <f>MAX($W1:BC1)+1</f>
        <v>33</v>
      </c>
      <c r="BE1" s="24">
        <f>MAX($W1:BD1)+1</f>
        <v>34</v>
      </c>
      <c r="BF1" s="24">
        <f>MAX($W1:BE1)+1</f>
        <v>35</v>
      </c>
      <c r="BG1" s="24">
        <f>MAX($W1:BF1)+1</f>
        <v>36</v>
      </c>
      <c r="BH1" s="24">
        <f>MAX($W1:BG1)+1</f>
        <v>37</v>
      </c>
      <c r="BI1" s="24">
        <f>MAX($W1:BH1)+1</f>
        <v>38</v>
      </c>
      <c r="BJ1" s="24">
        <f>MAX($W1:BI1)+1</f>
        <v>39</v>
      </c>
      <c r="BK1" s="24">
        <f>MAX($W1:BJ1)+1</f>
        <v>40</v>
      </c>
      <c r="BL1" s="24">
        <f>MAX($W1:BK1)+1</f>
        <v>41</v>
      </c>
      <c r="BM1" s="24">
        <f>MAX($W1:BL1)+1</f>
        <v>42</v>
      </c>
      <c r="BN1" s="24">
        <f>MAX($W1:BM1)+1</f>
        <v>43</v>
      </c>
      <c r="BO1" s="24">
        <f>MAX($W1:BN1)+1</f>
        <v>44</v>
      </c>
      <c r="BP1" s="24">
        <f>MAX($W1:BO1)+1</f>
        <v>45</v>
      </c>
      <c r="BQ1" s="24">
        <f>MAX($W1:BP1)+1</f>
        <v>46</v>
      </c>
      <c r="BR1" s="24">
        <f>MAX($W1:BQ1)+1</f>
        <v>47</v>
      </c>
      <c r="BS1" s="24">
        <f>MAX($W1:BR1)+1</f>
        <v>48</v>
      </c>
      <c r="BT1" s="24">
        <f>MAX($W1:BS1)+1</f>
        <v>49</v>
      </c>
      <c r="BU1" s="24">
        <f>MAX($W1:BT1)+1</f>
        <v>50</v>
      </c>
      <c r="BV1" s="24">
        <f>MAX($W1:BU1)+1</f>
        <v>51</v>
      </c>
      <c r="BW1" s="24">
        <f>MAX($W1:BV1)+1</f>
        <v>52</v>
      </c>
      <c r="BX1" s="24">
        <f>MAX($W1:BW1)+1</f>
        <v>53</v>
      </c>
      <c r="BY1" s="24">
        <f>MAX($W1:BX1)+1</f>
        <v>54</v>
      </c>
      <c r="BZ1" s="24">
        <f>MAX($W1:BY1)+1</f>
        <v>55</v>
      </c>
      <c r="CA1" s="24">
        <f>MAX($W1:BZ1)+1</f>
        <v>56</v>
      </c>
      <c r="CB1" s="24">
        <f>MAX($W1:CA1)+1</f>
        <v>57</v>
      </c>
      <c r="CC1" s="24">
        <f>MAX($W1:CB1)+1</f>
        <v>58</v>
      </c>
      <c r="CD1" s="24">
        <f>MAX($W1:CC1)+1</f>
        <v>59</v>
      </c>
      <c r="CE1" s="24">
        <f>MAX($W1:CD1)+1</f>
        <v>60</v>
      </c>
      <c r="CF1" s="24">
        <f>MAX($W1:CE1)+1</f>
        <v>61</v>
      </c>
    </row>
    <row r="2" spans="2:84" s="13" customFormat="1" ht="10.050000000000001" customHeight="1" x14ac:dyDescent="0.25">
      <c r="D2" s="31"/>
      <c r="M2" s="31"/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  <c r="AE2" s="24">
        <f>COLUMN()</f>
        <v>31</v>
      </c>
      <c r="AF2" s="24">
        <f>COLUMN()</f>
        <v>32</v>
      </c>
      <c r="AG2" s="24">
        <f>COLUMN()</f>
        <v>33</v>
      </c>
      <c r="AH2" s="24">
        <f>COLUMN()</f>
        <v>34</v>
      </c>
      <c r="AI2" s="24">
        <f>COLUMN()</f>
        <v>35</v>
      </c>
      <c r="AJ2" s="24">
        <f>COLUMN()</f>
        <v>36</v>
      </c>
      <c r="AK2" s="24">
        <f>COLUMN()</f>
        <v>37</v>
      </c>
      <c r="AL2" s="24">
        <f>COLUMN()</f>
        <v>38</v>
      </c>
      <c r="AM2" s="24">
        <f>COLUMN()</f>
        <v>39</v>
      </c>
      <c r="AN2" s="24">
        <f>COLUMN()</f>
        <v>40</v>
      </c>
      <c r="AO2" s="24">
        <f>COLUMN()</f>
        <v>41</v>
      </c>
      <c r="AP2" s="24">
        <f>COLUMN()</f>
        <v>42</v>
      </c>
      <c r="AQ2" s="24">
        <f>COLUMN()</f>
        <v>43</v>
      </c>
      <c r="AR2" s="24">
        <f>COLUMN()</f>
        <v>44</v>
      </c>
      <c r="AS2" s="24">
        <f>COLUMN()</f>
        <v>45</v>
      </c>
      <c r="AT2" s="24">
        <f>COLUMN()</f>
        <v>46</v>
      </c>
      <c r="AU2" s="24">
        <f>COLUMN()</f>
        <v>47</v>
      </c>
      <c r="AV2" s="24">
        <f>COLUMN()</f>
        <v>48</v>
      </c>
      <c r="AW2" s="24">
        <f>COLUMN()</f>
        <v>49</v>
      </c>
      <c r="AX2" s="24">
        <f>COLUMN()</f>
        <v>50</v>
      </c>
      <c r="AY2" s="24">
        <f>COLUMN()</f>
        <v>51</v>
      </c>
      <c r="AZ2" s="24">
        <f>COLUMN()</f>
        <v>52</v>
      </c>
      <c r="BA2" s="24">
        <f>COLUMN()</f>
        <v>53</v>
      </c>
      <c r="BB2" s="24">
        <f>COLUMN()</f>
        <v>54</v>
      </c>
      <c r="BC2" s="24">
        <f>COLUMN()</f>
        <v>55</v>
      </c>
      <c r="BD2" s="24">
        <f>COLUMN()</f>
        <v>56</v>
      </c>
      <c r="BE2" s="24">
        <f>COLUMN()</f>
        <v>57</v>
      </c>
      <c r="BF2" s="24">
        <f>COLUMN()</f>
        <v>58</v>
      </c>
      <c r="BG2" s="24">
        <f>COLUMN()</f>
        <v>59</v>
      </c>
      <c r="BH2" s="24">
        <f>COLUMN()</f>
        <v>60</v>
      </c>
      <c r="BI2" s="24">
        <f>COLUMN()</f>
        <v>61</v>
      </c>
      <c r="BJ2" s="24">
        <f>COLUMN()</f>
        <v>62</v>
      </c>
      <c r="BK2" s="24">
        <f>COLUMN()</f>
        <v>63</v>
      </c>
      <c r="BL2" s="24">
        <f>COLUMN()</f>
        <v>64</v>
      </c>
      <c r="BM2" s="24">
        <f>COLUMN()</f>
        <v>65</v>
      </c>
      <c r="BN2" s="24">
        <f>COLUMN()</f>
        <v>66</v>
      </c>
      <c r="BO2" s="24">
        <f>COLUMN()</f>
        <v>67</v>
      </c>
      <c r="BP2" s="24">
        <f>COLUMN()</f>
        <v>68</v>
      </c>
      <c r="BQ2" s="24">
        <f>COLUMN()</f>
        <v>69</v>
      </c>
      <c r="BR2" s="24">
        <f>COLUMN()</f>
        <v>70</v>
      </c>
      <c r="BS2" s="24">
        <f>COLUMN()</f>
        <v>71</v>
      </c>
      <c r="BT2" s="24">
        <f>COLUMN()</f>
        <v>72</v>
      </c>
      <c r="BU2" s="24">
        <f>COLUMN()</f>
        <v>73</v>
      </c>
      <c r="BV2" s="24">
        <f>COLUMN()</f>
        <v>74</v>
      </c>
      <c r="BW2" s="24">
        <f>COLUMN()</f>
        <v>75</v>
      </c>
      <c r="BX2" s="24">
        <f>COLUMN()</f>
        <v>76</v>
      </c>
      <c r="BY2" s="24">
        <f>COLUMN()</f>
        <v>77</v>
      </c>
      <c r="BZ2" s="24">
        <f>COLUMN()</f>
        <v>78</v>
      </c>
      <c r="CA2" s="24">
        <f>COLUMN()</f>
        <v>79</v>
      </c>
      <c r="CB2" s="24">
        <f>COLUMN()</f>
        <v>80</v>
      </c>
      <c r="CC2" s="24">
        <f>COLUMN()</f>
        <v>81</v>
      </c>
      <c r="CD2" s="24">
        <f>COLUMN()</f>
        <v>82</v>
      </c>
      <c r="CE2" s="24">
        <f>COLUMN()</f>
        <v>83</v>
      </c>
      <c r="CF2" s="24">
        <f>COLUMN()</f>
        <v>84</v>
      </c>
    </row>
    <row r="3" spans="2:84" s="13" customFormat="1" ht="10.050000000000001" customHeight="1" x14ac:dyDescent="0.25">
      <c r="D3" s="31"/>
      <c r="M3" s="31"/>
      <c r="O3" s="22"/>
      <c r="P3" s="23"/>
      <c r="Q3" s="22"/>
      <c r="U3" s="24"/>
      <c r="X3" s="24">
        <f ca="1">IF(X8="","",IF(X1=1,$U$8,W3-1))</f>
        <v>60</v>
      </c>
      <c r="Y3" s="24">
        <f t="shared" ref="Y3:CF3" ca="1" si="0">IF(Y8="","",IF(Y1=1,$U$8,X3-1))</f>
        <v>59</v>
      </c>
      <c r="Z3" s="24">
        <f t="shared" ca="1" si="0"/>
        <v>58</v>
      </c>
      <c r="AA3" s="24">
        <f t="shared" ca="1" si="0"/>
        <v>57</v>
      </c>
      <c r="AB3" s="24">
        <f t="shared" ca="1" si="0"/>
        <v>56</v>
      </c>
      <c r="AC3" s="24">
        <f t="shared" ca="1" si="0"/>
        <v>55</v>
      </c>
      <c r="AD3" s="24">
        <f t="shared" ca="1" si="0"/>
        <v>54</v>
      </c>
      <c r="AE3" s="24">
        <f t="shared" ca="1" si="0"/>
        <v>53</v>
      </c>
      <c r="AF3" s="24">
        <f t="shared" ca="1" si="0"/>
        <v>52</v>
      </c>
      <c r="AG3" s="24">
        <f t="shared" ca="1" si="0"/>
        <v>51</v>
      </c>
      <c r="AH3" s="24">
        <f t="shared" ca="1" si="0"/>
        <v>50</v>
      </c>
      <c r="AI3" s="24">
        <f t="shared" ca="1" si="0"/>
        <v>49</v>
      </c>
      <c r="AJ3" s="24">
        <f t="shared" ca="1" si="0"/>
        <v>48</v>
      </c>
      <c r="AK3" s="24">
        <f t="shared" ca="1" si="0"/>
        <v>47</v>
      </c>
      <c r="AL3" s="24">
        <f t="shared" ca="1" si="0"/>
        <v>46</v>
      </c>
      <c r="AM3" s="24">
        <f t="shared" ca="1" si="0"/>
        <v>45</v>
      </c>
      <c r="AN3" s="24">
        <f t="shared" ca="1" si="0"/>
        <v>44</v>
      </c>
      <c r="AO3" s="24">
        <f t="shared" ca="1" si="0"/>
        <v>43</v>
      </c>
      <c r="AP3" s="24">
        <f t="shared" ca="1" si="0"/>
        <v>42</v>
      </c>
      <c r="AQ3" s="24">
        <f t="shared" ca="1" si="0"/>
        <v>41</v>
      </c>
      <c r="AR3" s="24">
        <f t="shared" ca="1" si="0"/>
        <v>40</v>
      </c>
      <c r="AS3" s="24">
        <f t="shared" ca="1" si="0"/>
        <v>39</v>
      </c>
      <c r="AT3" s="24">
        <f t="shared" ca="1" si="0"/>
        <v>38</v>
      </c>
      <c r="AU3" s="24">
        <f t="shared" ca="1" si="0"/>
        <v>37</v>
      </c>
      <c r="AV3" s="24">
        <f t="shared" ca="1" si="0"/>
        <v>36</v>
      </c>
      <c r="AW3" s="24">
        <f t="shared" ca="1" si="0"/>
        <v>35</v>
      </c>
      <c r="AX3" s="24">
        <f t="shared" ca="1" si="0"/>
        <v>34</v>
      </c>
      <c r="AY3" s="24">
        <f t="shared" ca="1" si="0"/>
        <v>33</v>
      </c>
      <c r="AZ3" s="24">
        <f t="shared" ca="1" si="0"/>
        <v>32</v>
      </c>
      <c r="BA3" s="24">
        <f t="shared" ca="1" si="0"/>
        <v>31</v>
      </c>
      <c r="BB3" s="24">
        <f t="shared" ca="1" si="0"/>
        <v>30</v>
      </c>
      <c r="BC3" s="24">
        <f t="shared" ca="1" si="0"/>
        <v>29</v>
      </c>
      <c r="BD3" s="24">
        <f t="shared" ca="1" si="0"/>
        <v>28</v>
      </c>
      <c r="BE3" s="24">
        <f t="shared" ca="1" si="0"/>
        <v>27</v>
      </c>
      <c r="BF3" s="24">
        <f t="shared" ca="1" si="0"/>
        <v>26</v>
      </c>
      <c r="BG3" s="24">
        <f t="shared" ca="1" si="0"/>
        <v>25</v>
      </c>
      <c r="BH3" s="24">
        <f t="shared" ca="1" si="0"/>
        <v>24</v>
      </c>
      <c r="BI3" s="24">
        <f t="shared" ca="1" si="0"/>
        <v>23</v>
      </c>
      <c r="BJ3" s="24">
        <f t="shared" ca="1" si="0"/>
        <v>22</v>
      </c>
      <c r="BK3" s="24">
        <f t="shared" ca="1" si="0"/>
        <v>21</v>
      </c>
      <c r="BL3" s="24">
        <f t="shared" ca="1" si="0"/>
        <v>20</v>
      </c>
      <c r="BM3" s="24">
        <f t="shared" ca="1" si="0"/>
        <v>19</v>
      </c>
      <c r="BN3" s="24">
        <f t="shared" ca="1" si="0"/>
        <v>18</v>
      </c>
      <c r="BO3" s="24">
        <f t="shared" ca="1" si="0"/>
        <v>17</v>
      </c>
      <c r="BP3" s="24">
        <f t="shared" ca="1" si="0"/>
        <v>16</v>
      </c>
      <c r="BQ3" s="24">
        <f t="shared" ca="1" si="0"/>
        <v>15</v>
      </c>
      <c r="BR3" s="24">
        <f t="shared" ca="1" si="0"/>
        <v>14</v>
      </c>
      <c r="BS3" s="24">
        <f t="shared" ca="1" si="0"/>
        <v>13</v>
      </c>
      <c r="BT3" s="24">
        <f t="shared" ca="1" si="0"/>
        <v>12</v>
      </c>
      <c r="BU3" s="24">
        <f t="shared" ca="1" si="0"/>
        <v>11</v>
      </c>
      <c r="BV3" s="24">
        <f t="shared" ca="1" si="0"/>
        <v>10</v>
      </c>
      <c r="BW3" s="24">
        <f t="shared" ca="1" si="0"/>
        <v>9</v>
      </c>
      <c r="BX3" s="24">
        <f t="shared" ca="1" si="0"/>
        <v>8</v>
      </c>
      <c r="BY3" s="24">
        <f t="shared" ca="1" si="0"/>
        <v>7</v>
      </c>
      <c r="BZ3" s="24">
        <f t="shared" ca="1" si="0"/>
        <v>6</v>
      </c>
      <c r="CA3" s="24">
        <f t="shared" ca="1" si="0"/>
        <v>5</v>
      </c>
      <c r="CB3" s="24">
        <f t="shared" ca="1" si="0"/>
        <v>4</v>
      </c>
      <c r="CC3" s="24">
        <f t="shared" ca="1" si="0"/>
        <v>3</v>
      </c>
      <c r="CD3" s="24">
        <f t="shared" ca="1" si="0"/>
        <v>2</v>
      </c>
      <c r="CE3" s="24">
        <f t="shared" ca="1" si="0"/>
        <v>1</v>
      </c>
      <c r="CF3" s="24" t="str">
        <f t="shared" si="0"/>
        <v/>
      </c>
    </row>
    <row r="4" spans="2:84" s="2" customFormat="1" x14ac:dyDescent="0.3">
      <c r="B4" s="14"/>
      <c r="D4" s="35" t="s">
        <v>92</v>
      </c>
      <c r="H4" s="3" t="s">
        <v>0</v>
      </c>
      <c r="I4" s="3"/>
      <c r="J4" s="3"/>
      <c r="M4" s="32" t="s">
        <v>1</v>
      </c>
      <c r="O4" s="8"/>
      <c r="P4" s="11" t="s">
        <v>14</v>
      </c>
      <c r="Q4" s="9"/>
      <c r="U4" s="6" t="s">
        <v>2</v>
      </c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</row>
    <row r="5" spans="2:84" ht="3" customHeight="1" x14ac:dyDescent="0.3">
      <c r="H5" s="4"/>
      <c r="I5" s="4"/>
      <c r="J5" s="4"/>
      <c r="M5" s="33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2:84" ht="12" hidden="1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34" t="s">
        <v>10</v>
      </c>
      <c r="O6" s="8" t="s">
        <v>3</v>
      </c>
      <c r="P6" s="18" t="s">
        <v>5</v>
      </c>
      <c r="Q6" s="9" t="s">
        <v>4</v>
      </c>
      <c r="U6" s="25">
        <f>X6</f>
        <v>45383</v>
      </c>
      <c r="X6" s="25">
        <f>IF(OR($P$6="",$P$6=0,$P$7="",$P$7=0,$P$8="",$P$7&lt;1),"",
IF(X$8="","",
IF(X$8=1,EOMONTH($P$7,-1)+1,W7+1)))</f>
        <v>45383</v>
      </c>
      <c r="Y6" s="25">
        <f t="shared" ref="Y6:CF6" si="1">IF(OR($P$6="",$P$6=0,$P$7="",$P$7=0,$P$8="",$P$7&lt;1),"",
IF(Y$8="","",
IF(Y$8=1,EOMONTH($P$7,-1)+1,X7+1)))</f>
        <v>45413</v>
      </c>
      <c r="Z6" s="25">
        <f t="shared" si="1"/>
        <v>45444</v>
      </c>
      <c r="AA6" s="25">
        <f t="shared" si="1"/>
        <v>45474</v>
      </c>
      <c r="AB6" s="25">
        <f t="shared" si="1"/>
        <v>45505</v>
      </c>
      <c r="AC6" s="25">
        <f t="shared" si="1"/>
        <v>45536</v>
      </c>
      <c r="AD6" s="25">
        <f t="shared" si="1"/>
        <v>45566</v>
      </c>
      <c r="AE6" s="25">
        <f t="shared" si="1"/>
        <v>45597</v>
      </c>
      <c r="AF6" s="25">
        <f t="shared" si="1"/>
        <v>45627</v>
      </c>
      <c r="AG6" s="25">
        <f t="shared" si="1"/>
        <v>45658</v>
      </c>
      <c r="AH6" s="25">
        <f t="shared" si="1"/>
        <v>45689</v>
      </c>
      <c r="AI6" s="25">
        <f t="shared" si="1"/>
        <v>45717</v>
      </c>
      <c r="AJ6" s="25">
        <f t="shared" si="1"/>
        <v>45748</v>
      </c>
      <c r="AK6" s="25">
        <f t="shared" si="1"/>
        <v>45778</v>
      </c>
      <c r="AL6" s="25">
        <f t="shared" si="1"/>
        <v>45809</v>
      </c>
      <c r="AM6" s="25">
        <f t="shared" si="1"/>
        <v>45839</v>
      </c>
      <c r="AN6" s="25">
        <f t="shared" si="1"/>
        <v>45870</v>
      </c>
      <c r="AO6" s="25">
        <f t="shared" si="1"/>
        <v>45901</v>
      </c>
      <c r="AP6" s="25">
        <f t="shared" si="1"/>
        <v>45931</v>
      </c>
      <c r="AQ6" s="25">
        <f t="shared" si="1"/>
        <v>45962</v>
      </c>
      <c r="AR6" s="25">
        <f t="shared" si="1"/>
        <v>45992</v>
      </c>
      <c r="AS6" s="25">
        <f t="shared" si="1"/>
        <v>46023</v>
      </c>
      <c r="AT6" s="25">
        <f t="shared" si="1"/>
        <v>46054</v>
      </c>
      <c r="AU6" s="25">
        <f t="shared" si="1"/>
        <v>46082</v>
      </c>
      <c r="AV6" s="25">
        <f t="shared" si="1"/>
        <v>46113</v>
      </c>
      <c r="AW6" s="25">
        <f t="shared" si="1"/>
        <v>46143</v>
      </c>
      <c r="AX6" s="25">
        <f t="shared" si="1"/>
        <v>46174</v>
      </c>
      <c r="AY6" s="25">
        <f t="shared" si="1"/>
        <v>46204</v>
      </c>
      <c r="AZ6" s="25">
        <f t="shared" si="1"/>
        <v>46235</v>
      </c>
      <c r="BA6" s="25">
        <f t="shared" si="1"/>
        <v>46266</v>
      </c>
      <c r="BB6" s="25">
        <f t="shared" si="1"/>
        <v>46296</v>
      </c>
      <c r="BC6" s="25">
        <f t="shared" si="1"/>
        <v>46327</v>
      </c>
      <c r="BD6" s="25">
        <f t="shared" si="1"/>
        <v>46357</v>
      </c>
      <c r="BE6" s="25">
        <f t="shared" si="1"/>
        <v>46388</v>
      </c>
      <c r="BF6" s="25">
        <f t="shared" si="1"/>
        <v>46419</v>
      </c>
      <c r="BG6" s="25">
        <f t="shared" si="1"/>
        <v>46447</v>
      </c>
      <c r="BH6" s="25">
        <f t="shared" si="1"/>
        <v>46478</v>
      </c>
      <c r="BI6" s="25">
        <f t="shared" si="1"/>
        <v>46508</v>
      </c>
      <c r="BJ6" s="25">
        <f t="shared" si="1"/>
        <v>46539</v>
      </c>
      <c r="BK6" s="25">
        <f t="shared" si="1"/>
        <v>46569</v>
      </c>
      <c r="BL6" s="25">
        <f t="shared" si="1"/>
        <v>46600</v>
      </c>
      <c r="BM6" s="25">
        <f t="shared" si="1"/>
        <v>46631</v>
      </c>
      <c r="BN6" s="25">
        <f t="shared" si="1"/>
        <v>46661</v>
      </c>
      <c r="BO6" s="25">
        <f t="shared" si="1"/>
        <v>46692</v>
      </c>
      <c r="BP6" s="25">
        <f t="shared" si="1"/>
        <v>46722</v>
      </c>
      <c r="BQ6" s="25">
        <f t="shared" si="1"/>
        <v>46753</v>
      </c>
      <c r="BR6" s="25">
        <f t="shared" si="1"/>
        <v>46784</v>
      </c>
      <c r="BS6" s="25">
        <f t="shared" si="1"/>
        <v>46813</v>
      </c>
      <c r="BT6" s="25">
        <f t="shared" si="1"/>
        <v>46844</v>
      </c>
      <c r="BU6" s="25">
        <f t="shared" si="1"/>
        <v>46874</v>
      </c>
      <c r="BV6" s="25">
        <f t="shared" si="1"/>
        <v>46905</v>
      </c>
      <c r="BW6" s="25">
        <f t="shared" si="1"/>
        <v>46935</v>
      </c>
      <c r="BX6" s="25">
        <f t="shared" si="1"/>
        <v>46966</v>
      </c>
      <c r="BY6" s="25">
        <f t="shared" si="1"/>
        <v>46997</v>
      </c>
      <c r="BZ6" s="25">
        <f t="shared" si="1"/>
        <v>47027</v>
      </c>
      <c r="CA6" s="25">
        <f t="shared" si="1"/>
        <v>47058</v>
      </c>
      <c r="CB6" s="25">
        <f t="shared" si="1"/>
        <v>47088</v>
      </c>
      <c r="CC6" s="25">
        <f t="shared" si="1"/>
        <v>47119</v>
      </c>
      <c r="CD6" s="25">
        <f t="shared" si="1"/>
        <v>47150</v>
      </c>
      <c r="CE6" s="25">
        <f t="shared" si="1"/>
        <v>47178</v>
      </c>
      <c r="CF6" s="25" t="str">
        <f t="shared" si="1"/>
        <v/>
      </c>
    </row>
    <row r="7" spans="2:84" ht="12" hidden="1" customHeight="1" x14ac:dyDescent="0.3">
      <c r="B7" s="13">
        <f>ROW()</f>
        <v>7</v>
      </c>
      <c r="H7" s="1" t="str">
        <f t="shared" ref="H7:H8" si="2">I7</f>
        <v>старт моделирования</v>
      </c>
      <c r="I7" s="1" t="str">
        <f>Lists!$N$4</f>
        <v>старт моделирования</v>
      </c>
      <c r="M7" s="34" t="s">
        <v>5</v>
      </c>
      <c r="O7" s="8" t="s">
        <v>3</v>
      </c>
      <c r="P7" s="19">
        <v>45383</v>
      </c>
      <c r="Q7" s="9" t="s">
        <v>4</v>
      </c>
      <c r="U7" s="25">
        <f ca="1">MAX(INDIRECT(ADDRESS($B7,X$2)&amp;":"&amp;ADDRESS($B7,MAX($2:$2))))</f>
        <v>47208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45412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45443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45473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45504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45535</v>
      </c>
      <c r="AC7" s="25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>45565</v>
      </c>
      <c r="AD7" s="25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>45596</v>
      </c>
      <c r="AE7" s="25">
        <f>IF(OR($P$6="",$P$6=0,$P$7="",$P$7=0,$P$8="",$P$7&lt;1),"",
IF(AE$8="","",
IF($P$6=Lists!$I$6,EOMONTH(AE6,0),
IF($P$6=Lists!$I$7,EOMONTH(AE6,2-(MONTH(AE6)-1-3*INT((MONTH(AE6)-1)/3))),
IF($P$6=Lists!$I$8,EOMONTH(AE6,11),
IF($P$6=Lists!$I$9,EOMONTH(AE6,12-MONTH(AE6)),""))))))</f>
        <v>45626</v>
      </c>
      <c r="AF7" s="25">
        <f>IF(OR($P$6="",$P$6=0,$P$7="",$P$7=0,$P$8="",$P$7&lt;1),"",
IF(AF$8="","",
IF($P$6=Lists!$I$6,EOMONTH(AF6,0),
IF($P$6=Lists!$I$7,EOMONTH(AF6,2-(MONTH(AF6)-1-3*INT((MONTH(AF6)-1)/3))),
IF($P$6=Lists!$I$8,EOMONTH(AF6,11),
IF($P$6=Lists!$I$9,EOMONTH(AF6,12-MONTH(AF6)),""))))))</f>
        <v>45657</v>
      </c>
      <c r="AG7" s="25">
        <f>IF(OR($P$6="",$P$6=0,$P$7="",$P$7=0,$P$8="",$P$7&lt;1),"",
IF(AG$8="","",
IF($P$6=Lists!$I$6,EOMONTH(AG6,0),
IF($P$6=Lists!$I$7,EOMONTH(AG6,2-(MONTH(AG6)-1-3*INT((MONTH(AG6)-1)/3))),
IF($P$6=Lists!$I$8,EOMONTH(AG6,11),
IF($P$6=Lists!$I$9,EOMONTH(AG6,12-MONTH(AG6)),""))))))</f>
        <v>45688</v>
      </c>
      <c r="AH7" s="25">
        <f>IF(OR($P$6="",$P$6=0,$P$7="",$P$7=0,$P$8="",$P$7&lt;1),"",
IF(AH$8="","",
IF($P$6=Lists!$I$6,EOMONTH(AH6,0),
IF($P$6=Lists!$I$7,EOMONTH(AH6,2-(MONTH(AH6)-1-3*INT((MONTH(AH6)-1)/3))),
IF($P$6=Lists!$I$8,EOMONTH(AH6,11),
IF($P$6=Lists!$I$9,EOMONTH(AH6,12-MONTH(AH6)),""))))))</f>
        <v>45716</v>
      </c>
      <c r="AI7" s="25">
        <f>IF(OR($P$6="",$P$6=0,$P$7="",$P$7=0,$P$8="",$P$7&lt;1),"",
IF(AI$8="","",
IF($P$6=Lists!$I$6,EOMONTH(AI6,0),
IF($P$6=Lists!$I$7,EOMONTH(AI6,2-(MONTH(AI6)-1-3*INT((MONTH(AI6)-1)/3))),
IF($P$6=Lists!$I$8,EOMONTH(AI6,11),
IF($P$6=Lists!$I$9,EOMONTH(AI6,12-MONTH(AI6)),""))))))</f>
        <v>45747</v>
      </c>
      <c r="AJ7" s="25">
        <f>IF(OR($P$6="",$P$6=0,$P$7="",$P$7=0,$P$8="",$P$7&lt;1),"",
IF(AJ$8="","",
IF($P$6=Lists!$I$6,EOMONTH(AJ6,0),
IF($P$6=Lists!$I$7,EOMONTH(AJ6,2-(MONTH(AJ6)-1-3*INT((MONTH(AJ6)-1)/3))),
IF($P$6=Lists!$I$8,EOMONTH(AJ6,11),
IF($P$6=Lists!$I$9,EOMONTH(AJ6,12-MONTH(AJ6)),""))))))</f>
        <v>45777</v>
      </c>
      <c r="AK7" s="25">
        <f>IF(OR($P$6="",$P$6=0,$P$7="",$P$7=0,$P$8="",$P$7&lt;1),"",
IF(AK$8="","",
IF($P$6=Lists!$I$6,EOMONTH(AK6,0),
IF($P$6=Lists!$I$7,EOMONTH(AK6,2-(MONTH(AK6)-1-3*INT((MONTH(AK6)-1)/3))),
IF($P$6=Lists!$I$8,EOMONTH(AK6,11),
IF($P$6=Lists!$I$9,EOMONTH(AK6,12-MONTH(AK6)),""))))))</f>
        <v>45808</v>
      </c>
      <c r="AL7" s="25">
        <f>IF(OR($P$6="",$P$6=0,$P$7="",$P$7=0,$P$8="",$P$7&lt;1),"",
IF(AL$8="","",
IF($P$6=Lists!$I$6,EOMONTH(AL6,0),
IF($P$6=Lists!$I$7,EOMONTH(AL6,2-(MONTH(AL6)-1-3*INT((MONTH(AL6)-1)/3))),
IF($P$6=Lists!$I$8,EOMONTH(AL6,11),
IF($P$6=Lists!$I$9,EOMONTH(AL6,12-MONTH(AL6)),""))))))</f>
        <v>45838</v>
      </c>
      <c r="AM7" s="25">
        <f>IF(OR($P$6="",$P$6=0,$P$7="",$P$7=0,$P$8="",$P$7&lt;1),"",
IF(AM$8="","",
IF($P$6=Lists!$I$6,EOMONTH(AM6,0),
IF($P$6=Lists!$I$7,EOMONTH(AM6,2-(MONTH(AM6)-1-3*INT((MONTH(AM6)-1)/3))),
IF($P$6=Lists!$I$8,EOMONTH(AM6,11),
IF($P$6=Lists!$I$9,EOMONTH(AM6,12-MONTH(AM6)),""))))))</f>
        <v>45869</v>
      </c>
      <c r="AN7" s="25">
        <f>IF(OR($P$6="",$P$6=0,$P$7="",$P$7=0,$P$8="",$P$7&lt;1),"",
IF(AN$8="","",
IF($P$6=Lists!$I$6,EOMONTH(AN6,0),
IF($P$6=Lists!$I$7,EOMONTH(AN6,2-(MONTH(AN6)-1-3*INT((MONTH(AN6)-1)/3))),
IF($P$6=Lists!$I$8,EOMONTH(AN6,11),
IF($P$6=Lists!$I$9,EOMONTH(AN6,12-MONTH(AN6)),""))))))</f>
        <v>45900</v>
      </c>
      <c r="AO7" s="25">
        <f>IF(OR($P$6="",$P$6=0,$P$7="",$P$7=0,$P$8="",$P$7&lt;1),"",
IF(AO$8="","",
IF($P$6=Lists!$I$6,EOMONTH(AO6,0),
IF($P$6=Lists!$I$7,EOMONTH(AO6,2-(MONTH(AO6)-1-3*INT((MONTH(AO6)-1)/3))),
IF($P$6=Lists!$I$8,EOMONTH(AO6,11),
IF($P$6=Lists!$I$9,EOMONTH(AO6,12-MONTH(AO6)),""))))))</f>
        <v>45930</v>
      </c>
      <c r="AP7" s="25">
        <f>IF(OR($P$6="",$P$6=0,$P$7="",$P$7=0,$P$8="",$P$7&lt;1),"",
IF(AP$8="","",
IF($P$6=Lists!$I$6,EOMONTH(AP6,0),
IF($P$6=Lists!$I$7,EOMONTH(AP6,2-(MONTH(AP6)-1-3*INT((MONTH(AP6)-1)/3))),
IF($P$6=Lists!$I$8,EOMONTH(AP6,11),
IF($P$6=Lists!$I$9,EOMONTH(AP6,12-MONTH(AP6)),""))))))</f>
        <v>45961</v>
      </c>
      <c r="AQ7" s="25">
        <f>IF(OR($P$6="",$P$6=0,$P$7="",$P$7=0,$P$8="",$P$7&lt;1),"",
IF(AQ$8="","",
IF($P$6=Lists!$I$6,EOMONTH(AQ6,0),
IF($P$6=Lists!$I$7,EOMONTH(AQ6,2-(MONTH(AQ6)-1-3*INT((MONTH(AQ6)-1)/3))),
IF($P$6=Lists!$I$8,EOMONTH(AQ6,11),
IF($P$6=Lists!$I$9,EOMONTH(AQ6,12-MONTH(AQ6)),""))))))</f>
        <v>45991</v>
      </c>
      <c r="AR7" s="25">
        <f>IF(OR($P$6="",$P$6=0,$P$7="",$P$7=0,$P$8="",$P$7&lt;1),"",
IF(AR$8="","",
IF($P$6=Lists!$I$6,EOMONTH(AR6,0),
IF($P$6=Lists!$I$7,EOMONTH(AR6,2-(MONTH(AR6)-1-3*INT((MONTH(AR6)-1)/3))),
IF($P$6=Lists!$I$8,EOMONTH(AR6,11),
IF($P$6=Lists!$I$9,EOMONTH(AR6,12-MONTH(AR6)),""))))))</f>
        <v>46022</v>
      </c>
      <c r="AS7" s="25">
        <f>IF(OR($P$6="",$P$6=0,$P$7="",$P$7=0,$P$8="",$P$7&lt;1),"",
IF(AS$8="","",
IF($P$6=Lists!$I$6,EOMONTH(AS6,0),
IF($P$6=Lists!$I$7,EOMONTH(AS6,2-(MONTH(AS6)-1-3*INT((MONTH(AS6)-1)/3))),
IF($P$6=Lists!$I$8,EOMONTH(AS6,11),
IF($P$6=Lists!$I$9,EOMONTH(AS6,12-MONTH(AS6)),""))))))</f>
        <v>46053</v>
      </c>
      <c r="AT7" s="25">
        <f>IF(OR($P$6="",$P$6=0,$P$7="",$P$7=0,$P$8="",$P$7&lt;1),"",
IF(AT$8="","",
IF($P$6=Lists!$I$6,EOMONTH(AT6,0),
IF($P$6=Lists!$I$7,EOMONTH(AT6,2-(MONTH(AT6)-1-3*INT((MONTH(AT6)-1)/3))),
IF($P$6=Lists!$I$8,EOMONTH(AT6,11),
IF($P$6=Lists!$I$9,EOMONTH(AT6,12-MONTH(AT6)),""))))))</f>
        <v>46081</v>
      </c>
      <c r="AU7" s="25">
        <f>IF(OR($P$6="",$P$6=0,$P$7="",$P$7=0,$P$8="",$P$7&lt;1),"",
IF(AU$8="","",
IF($P$6=Lists!$I$6,EOMONTH(AU6,0),
IF($P$6=Lists!$I$7,EOMONTH(AU6,2-(MONTH(AU6)-1-3*INT((MONTH(AU6)-1)/3))),
IF($P$6=Lists!$I$8,EOMONTH(AU6,11),
IF($P$6=Lists!$I$9,EOMONTH(AU6,12-MONTH(AU6)),""))))))</f>
        <v>46112</v>
      </c>
      <c r="AV7" s="25">
        <f>IF(OR($P$6="",$P$6=0,$P$7="",$P$7=0,$P$8="",$P$7&lt;1),"",
IF(AV$8="","",
IF($P$6=Lists!$I$6,EOMONTH(AV6,0),
IF($P$6=Lists!$I$7,EOMONTH(AV6,2-(MONTH(AV6)-1-3*INT((MONTH(AV6)-1)/3))),
IF($P$6=Lists!$I$8,EOMONTH(AV6,11),
IF($P$6=Lists!$I$9,EOMONTH(AV6,12-MONTH(AV6)),""))))))</f>
        <v>46142</v>
      </c>
      <c r="AW7" s="25">
        <f>IF(OR($P$6="",$P$6=0,$P$7="",$P$7=0,$P$8="",$P$7&lt;1),"",
IF(AW$8="","",
IF($P$6=Lists!$I$6,EOMONTH(AW6,0),
IF($P$6=Lists!$I$7,EOMONTH(AW6,2-(MONTH(AW6)-1-3*INT((MONTH(AW6)-1)/3))),
IF($P$6=Lists!$I$8,EOMONTH(AW6,11),
IF($P$6=Lists!$I$9,EOMONTH(AW6,12-MONTH(AW6)),""))))))</f>
        <v>46173</v>
      </c>
      <c r="AX7" s="25">
        <f>IF(OR($P$6="",$P$6=0,$P$7="",$P$7=0,$P$8="",$P$7&lt;1),"",
IF(AX$8="","",
IF($P$6=Lists!$I$6,EOMONTH(AX6,0),
IF($P$6=Lists!$I$7,EOMONTH(AX6,2-(MONTH(AX6)-1-3*INT((MONTH(AX6)-1)/3))),
IF($P$6=Lists!$I$8,EOMONTH(AX6,11),
IF($P$6=Lists!$I$9,EOMONTH(AX6,12-MONTH(AX6)),""))))))</f>
        <v>46203</v>
      </c>
      <c r="AY7" s="25">
        <f>IF(OR($P$6="",$P$6=0,$P$7="",$P$7=0,$P$8="",$P$7&lt;1),"",
IF(AY$8="","",
IF($P$6=Lists!$I$6,EOMONTH(AY6,0),
IF($P$6=Lists!$I$7,EOMONTH(AY6,2-(MONTH(AY6)-1-3*INT((MONTH(AY6)-1)/3))),
IF($P$6=Lists!$I$8,EOMONTH(AY6,11),
IF($P$6=Lists!$I$9,EOMONTH(AY6,12-MONTH(AY6)),""))))))</f>
        <v>46234</v>
      </c>
      <c r="AZ7" s="25">
        <f>IF(OR($P$6="",$P$6=0,$P$7="",$P$7=0,$P$8="",$P$7&lt;1),"",
IF(AZ$8="","",
IF($P$6=Lists!$I$6,EOMONTH(AZ6,0),
IF($P$6=Lists!$I$7,EOMONTH(AZ6,2-(MONTH(AZ6)-1-3*INT((MONTH(AZ6)-1)/3))),
IF($P$6=Lists!$I$8,EOMONTH(AZ6,11),
IF($P$6=Lists!$I$9,EOMONTH(AZ6,12-MONTH(AZ6)),""))))))</f>
        <v>46265</v>
      </c>
      <c r="BA7" s="25">
        <f>IF(OR($P$6="",$P$6=0,$P$7="",$P$7=0,$P$8="",$P$7&lt;1),"",
IF(BA$8="","",
IF($P$6=Lists!$I$6,EOMONTH(BA6,0),
IF($P$6=Lists!$I$7,EOMONTH(BA6,2-(MONTH(BA6)-1-3*INT((MONTH(BA6)-1)/3))),
IF($P$6=Lists!$I$8,EOMONTH(BA6,11),
IF($P$6=Lists!$I$9,EOMONTH(BA6,12-MONTH(BA6)),""))))))</f>
        <v>46295</v>
      </c>
      <c r="BB7" s="25">
        <f>IF(OR($P$6="",$P$6=0,$P$7="",$P$7=0,$P$8="",$P$7&lt;1),"",
IF(BB$8="","",
IF($P$6=Lists!$I$6,EOMONTH(BB6,0),
IF($P$6=Lists!$I$7,EOMONTH(BB6,2-(MONTH(BB6)-1-3*INT((MONTH(BB6)-1)/3))),
IF($P$6=Lists!$I$8,EOMONTH(BB6,11),
IF($P$6=Lists!$I$9,EOMONTH(BB6,12-MONTH(BB6)),""))))))</f>
        <v>46326</v>
      </c>
      <c r="BC7" s="25">
        <f>IF(OR($P$6="",$P$6=0,$P$7="",$P$7=0,$P$8="",$P$7&lt;1),"",
IF(BC$8="","",
IF($P$6=Lists!$I$6,EOMONTH(BC6,0),
IF($P$6=Lists!$I$7,EOMONTH(BC6,2-(MONTH(BC6)-1-3*INT((MONTH(BC6)-1)/3))),
IF($P$6=Lists!$I$8,EOMONTH(BC6,11),
IF($P$6=Lists!$I$9,EOMONTH(BC6,12-MONTH(BC6)),""))))))</f>
        <v>46356</v>
      </c>
      <c r="BD7" s="25">
        <f>IF(OR($P$6="",$P$6=0,$P$7="",$P$7=0,$P$8="",$P$7&lt;1),"",
IF(BD$8="","",
IF($P$6=Lists!$I$6,EOMONTH(BD6,0),
IF($P$6=Lists!$I$7,EOMONTH(BD6,2-(MONTH(BD6)-1-3*INT((MONTH(BD6)-1)/3))),
IF($P$6=Lists!$I$8,EOMONTH(BD6,11),
IF($P$6=Lists!$I$9,EOMONTH(BD6,12-MONTH(BD6)),""))))))</f>
        <v>46387</v>
      </c>
      <c r="BE7" s="25">
        <f>IF(OR($P$6="",$P$6=0,$P$7="",$P$7=0,$P$8="",$P$7&lt;1),"",
IF(BE$8="","",
IF($P$6=Lists!$I$6,EOMONTH(BE6,0),
IF($P$6=Lists!$I$7,EOMONTH(BE6,2-(MONTH(BE6)-1-3*INT((MONTH(BE6)-1)/3))),
IF($P$6=Lists!$I$8,EOMONTH(BE6,11),
IF($P$6=Lists!$I$9,EOMONTH(BE6,12-MONTH(BE6)),""))))))</f>
        <v>46418</v>
      </c>
      <c r="BF7" s="25">
        <f>IF(OR($P$6="",$P$6=0,$P$7="",$P$7=0,$P$8="",$P$7&lt;1),"",
IF(BF$8="","",
IF($P$6=Lists!$I$6,EOMONTH(BF6,0),
IF($P$6=Lists!$I$7,EOMONTH(BF6,2-(MONTH(BF6)-1-3*INT((MONTH(BF6)-1)/3))),
IF($P$6=Lists!$I$8,EOMONTH(BF6,11),
IF($P$6=Lists!$I$9,EOMONTH(BF6,12-MONTH(BF6)),""))))))</f>
        <v>46446</v>
      </c>
      <c r="BG7" s="25">
        <f>IF(OR($P$6="",$P$6=0,$P$7="",$P$7=0,$P$8="",$P$7&lt;1),"",
IF(BG$8="","",
IF($P$6=Lists!$I$6,EOMONTH(BG6,0),
IF($P$6=Lists!$I$7,EOMONTH(BG6,2-(MONTH(BG6)-1-3*INT((MONTH(BG6)-1)/3))),
IF($P$6=Lists!$I$8,EOMONTH(BG6,11),
IF($P$6=Lists!$I$9,EOMONTH(BG6,12-MONTH(BG6)),""))))))</f>
        <v>46477</v>
      </c>
      <c r="BH7" s="25">
        <f>IF(OR($P$6="",$P$6=0,$P$7="",$P$7=0,$P$8="",$P$7&lt;1),"",
IF(BH$8="","",
IF($P$6=Lists!$I$6,EOMONTH(BH6,0),
IF($P$6=Lists!$I$7,EOMONTH(BH6,2-(MONTH(BH6)-1-3*INT((MONTH(BH6)-1)/3))),
IF($P$6=Lists!$I$8,EOMONTH(BH6,11),
IF($P$6=Lists!$I$9,EOMONTH(BH6,12-MONTH(BH6)),""))))))</f>
        <v>46507</v>
      </c>
      <c r="BI7" s="25">
        <f>IF(OR($P$6="",$P$6=0,$P$7="",$P$7=0,$P$8="",$P$7&lt;1),"",
IF(BI$8="","",
IF($P$6=Lists!$I$6,EOMONTH(BI6,0),
IF($P$6=Lists!$I$7,EOMONTH(BI6,2-(MONTH(BI6)-1-3*INT((MONTH(BI6)-1)/3))),
IF($P$6=Lists!$I$8,EOMONTH(BI6,11),
IF($P$6=Lists!$I$9,EOMONTH(BI6,12-MONTH(BI6)),""))))))</f>
        <v>46538</v>
      </c>
      <c r="BJ7" s="25">
        <f>IF(OR($P$6="",$P$6=0,$P$7="",$P$7=0,$P$8="",$P$7&lt;1),"",
IF(BJ$8="","",
IF($P$6=Lists!$I$6,EOMONTH(BJ6,0),
IF($P$6=Lists!$I$7,EOMONTH(BJ6,2-(MONTH(BJ6)-1-3*INT((MONTH(BJ6)-1)/3))),
IF($P$6=Lists!$I$8,EOMONTH(BJ6,11),
IF($P$6=Lists!$I$9,EOMONTH(BJ6,12-MONTH(BJ6)),""))))))</f>
        <v>46568</v>
      </c>
      <c r="BK7" s="25">
        <f>IF(OR($P$6="",$P$6=0,$P$7="",$P$7=0,$P$8="",$P$7&lt;1),"",
IF(BK$8="","",
IF($P$6=Lists!$I$6,EOMONTH(BK6,0),
IF($P$6=Lists!$I$7,EOMONTH(BK6,2-(MONTH(BK6)-1-3*INT((MONTH(BK6)-1)/3))),
IF($P$6=Lists!$I$8,EOMONTH(BK6,11),
IF($P$6=Lists!$I$9,EOMONTH(BK6,12-MONTH(BK6)),""))))))</f>
        <v>46599</v>
      </c>
      <c r="BL7" s="25">
        <f>IF(OR($P$6="",$P$6=0,$P$7="",$P$7=0,$P$8="",$P$7&lt;1),"",
IF(BL$8="","",
IF($P$6=Lists!$I$6,EOMONTH(BL6,0),
IF($P$6=Lists!$I$7,EOMONTH(BL6,2-(MONTH(BL6)-1-3*INT((MONTH(BL6)-1)/3))),
IF($P$6=Lists!$I$8,EOMONTH(BL6,11),
IF($P$6=Lists!$I$9,EOMONTH(BL6,12-MONTH(BL6)),""))))))</f>
        <v>46630</v>
      </c>
      <c r="BM7" s="25">
        <f>IF(OR($P$6="",$P$6=0,$P$7="",$P$7=0,$P$8="",$P$7&lt;1),"",
IF(BM$8="","",
IF($P$6=Lists!$I$6,EOMONTH(BM6,0),
IF($P$6=Lists!$I$7,EOMONTH(BM6,2-(MONTH(BM6)-1-3*INT((MONTH(BM6)-1)/3))),
IF($P$6=Lists!$I$8,EOMONTH(BM6,11),
IF($P$6=Lists!$I$9,EOMONTH(BM6,12-MONTH(BM6)),""))))))</f>
        <v>46660</v>
      </c>
      <c r="BN7" s="25">
        <f>IF(OR($P$6="",$P$6=0,$P$7="",$P$7=0,$P$8="",$P$7&lt;1),"",
IF(BN$8="","",
IF($P$6=Lists!$I$6,EOMONTH(BN6,0),
IF($P$6=Lists!$I$7,EOMONTH(BN6,2-(MONTH(BN6)-1-3*INT((MONTH(BN6)-1)/3))),
IF($P$6=Lists!$I$8,EOMONTH(BN6,11),
IF($P$6=Lists!$I$9,EOMONTH(BN6,12-MONTH(BN6)),""))))))</f>
        <v>46691</v>
      </c>
      <c r="BO7" s="25">
        <f>IF(OR($P$6="",$P$6=0,$P$7="",$P$7=0,$P$8="",$P$7&lt;1),"",
IF(BO$8="","",
IF($P$6=Lists!$I$6,EOMONTH(BO6,0),
IF($P$6=Lists!$I$7,EOMONTH(BO6,2-(MONTH(BO6)-1-3*INT((MONTH(BO6)-1)/3))),
IF($P$6=Lists!$I$8,EOMONTH(BO6,11),
IF($P$6=Lists!$I$9,EOMONTH(BO6,12-MONTH(BO6)),""))))))</f>
        <v>46721</v>
      </c>
      <c r="BP7" s="25">
        <f>IF(OR($P$6="",$P$6=0,$P$7="",$P$7=0,$P$8="",$P$7&lt;1),"",
IF(BP$8="","",
IF($P$6=Lists!$I$6,EOMONTH(BP6,0),
IF($P$6=Lists!$I$7,EOMONTH(BP6,2-(MONTH(BP6)-1-3*INT((MONTH(BP6)-1)/3))),
IF($P$6=Lists!$I$8,EOMONTH(BP6,11),
IF($P$6=Lists!$I$9,EOMONTH(BP6,12-MONTH(BP6)),""))))))</f>
        <v>46752</v>
      </c>
      <c r="BQ7" s="25">
        <f>IF(OR($P$6="",$P$6=0,$P$7="",$P$7=0,$P$8="",$P$7&lt;1),"",
IF(BQ$8="","",
IF($P$6=Lists!$I$6,EOMONTH(BQ6,0),
IF($P$6=Lists!$I$7,EOMONTH(BQ6,2-(MONTH(BQ6)-1-3*INT((MONTH(BQ6)-1)/3))),
IF($P$6=Lists!$I$8,EOMONTH(BQ6,11),
IF($P$6=Lists!$I$9,EOMONTH(BQ6,12-MONTH(BQ6)),""))))))</f>
        <v>46783</v>
      </c>
      <c r="BR7" s="25">
        <f>IF(OR($P$6="",$P$6=0,$P$7="",$P$7=0,$P$8="",$P$7&lt;1),"",
IF(BR$8="","",
IF($P$6=Lists!$I$6,EOMONTH(BR6,0),
IF($P$6=Lists!$I$7,EOMONTH(BR6,2-(MONTH(BR6)-1-3*INT((MONTH(BR6)-1)/3))),
IF($P$6=Lists!$I$8,EOMONTH(BR6,11),
IF($P$6=Lists!$I$9,EOMONTH(BR6,12-MONTH(BR6)),""))))))</f>
        <v>46812</v>
      </c>
      <c r="BS7" s="25">
        <f>IF(OR($P$6="",$P$6=0,$P$7="",$P$7=0,$P$8="",$P$7&lt;1),"",
IF(BS$8="","",
IF($P$6=Lists!$I$6,EOMONTH(BS6,0),
IF($P$6=Lists!$I$7,EOMONTH(BS6,2-(MONTH(BS6)-1-3*INT((MONTH(BS6)-1)/3))),
IF($P$6=Lists!$I$8,EOMONTH(BS6,11),
IF($P$6=Lists!$I$9,EOMONTH(BS6,12-MONTH(BS6)),""))))))</f>
        <v>46843</v>
      </c>
      <c r="BT7" s="25">
        <f>IF(OR($P$6="",$P$6=0,$P$7="",$P$7=0,$P$8="",$P$7&lt;1),"",
IF(BT$8="","",
IF($P$6=Lists!$I$6,EOMONTH(BT6,0),
IF($P$6=Lists!$I$7,EOMONTH(BT6,2-(MONTH(BT6)-1-3*INT((MONTH(BT6)-1)/3))),
IF($P$6=Lists!$I$8,EOMONTH(BT6,11),
IF($P$6=Lists!$I$9,EOMONTH(BT6,12-MONTH(BT6)),""))))))</f>
        <v>46873</v>
      </c>
      <c r="BU7" s="25">
        <f>IF(OR($P$6="",$P$6=0,$P$7="",$P$7=0,$P$8="",$P$7&lt;1),"",
IF(BU$8="","",
IF($P$6=Lists!$I$6,EOMONTH(BU6,0),
IF($P$6=Lists!$I$7,EOMONTH(BU6,2-(MONTH(BU6)-1-3*INT((MONTH(BU6)-1)/3))),
IF($P$6=Lists!$I$8,EOMONTH(BU6,11),
IF($P$6=Lists!$I$9,EOMONTH(BU6,12-MONTH(BU6)),""))))))</f>
        <v>46904</v>
      </c>
      <c r="BV7" s="25">
        <f>IF(OR($P$6="",$P$6=0,$P$7="",$P$7=0,$P$8="",$P$7&lt;1),"",
IF(BV$8="","",
IF($P$6=Lists!$I$6,EOMONTH(BV6,0),
IF($P$6=Lists!$I$7,EOMONTH(BV6,2-(MONTH(BV6)-1-3*INT((MONTH(BV6)-1)/3))),
IF($P$6=Lists!$I$8,EOMONTH(BV6,11),
IF($P$6=Lists!$I$9,EOMONTH(BV6,12-MONTH(BV6)),""))))))</f>
        <v>46934</v>
      </c>
      <c r="BW7" s="25">
        <f>IF(OR($P$6="",$P$6=0,$P$7="",$P$7=0,$P$8="",$P$7&lt;1),"",
IF(BW$8="","",
IF($P$6=Lists!$I$6,EOMONTH(BW6,0),
IF($P$6=Lists!$I$7,EOMONTH(BW6,2-(MONTH(BW6)-1-3*INT((MONTH(BW6)-1)/3))),
IF($P$6=Lists!$I$8,EOMONTH(BW6,11),
IF($P$6=Lists!$I$9,EOMONTH(BW6,12-MONTH(BW6)),""))))))</f>
        <v>46965</v>
      </c>
      <c r="BX7" s="25">
        <f>IF(OR($P$6="",$P$6=0,$P$7="",$P$7=0,$P$8="",$P$7&lt;1),"",
IF(BX$8="","",
IF($P$6=Lists!$I$6,EOMONTH(BX6,0),
IF($P$6=Lists!$I$7,EOMONTH(BX6,2-(MONTH(BX6)-1-3*INT((MONTH(BX6)-1)/3))),
IF($P$6=Lists!$I$8,EOMONTH(BX6,11),
IF($P$6=Lists!$I$9,EOMONTH(BX6,12-MONTH(BX6)),""))))))</f>
        <v>46996</v>
      </c>
      <c r="BY7" s="25">
        <f>IF(OR($P$6="",$P$6=0,$P$7="",$P$7=0,$P$8="",$P$7&lt;1),"",
IF(BY$8="","",
IF($P$6=Lists!$I$6,EOMONTH(BY6,0),
IF($P$6=Lists!$I$7,EOMONTH(BY6,2-(MONTH(BY6)-1-3*INT((MONTH(BY6)-1)/3))),
IF($P$6=Lists!$I$8,EOMONTH(BY6,11),
IF($P$6=Lists!$I$9,EOMONTH(BY6,12-MONTH(BY6)),""))))))</f>
        <v>47026</v>
      </c>
      <c r="BZ7" s="25">
        <f>IF(OR($P$6="",$P$6=0,$P$7="",$P$7=0,$P$8="",$P$7&lt;1),"",
IF(BZ$8="","",
IF($P$6=Lists!$I$6,EOMONTH(BZ6,0),
IF($P$6=Lists!$I$7,EOMONTH(BZ6,2-(MONTH(BZ6)-1-3*INT((MONTH(BZ6)-1)/3))),
IF($P$6=Lists!$I$8,EOMONTH(BZ6,11),
IF($P$6=Lists!$I$9,EOMONTH(BZ6,12-MONTH(BZ6)),""))))))</f>
        <v>47057</v>
      </c>
      <c r="CA7" s="25">
        <f>IF(OR($P$6="",$P$6=0,$P$7="",$P$7=0,$P$8="",$P$7&lt;1),"",
IF(CA$8="","",
IF($P$6=Lists!$I$6,EOMONTH(CA6,0),
IF($P$6=Lists!$I$7,EOMONTH(CA6,2-(MONTH(CA6)-1-3*INT((MONTH(CA6)-1)/3))),
IF($P$6=Lists!$I$8,EOMONTH(CA6,11),
IF($P$6=Lists!$I$9,EOMONTH(CA6,12-MONTH(CA6)),""))))))</f>
        <v>47087</v>
      </c>
      <c r="CB7" s="25">
        <f>IF(OR($P$6="",$P$6=0,$P$7="",$P$7=0,$P$8="",$P$7&lt;1),"",
IF(CB$8="","",
IF($P$6=Lists!$I$6,EOMONTH(CB6,0),
IF($P$6=Lists!$I$7,EOMONTH(CB6,2-(MONTH(CB6)-1-3*INT((MONTH(CB6)-1)/3))),
IF($P$6=Lists!$I$8,EOMONTH(CB6,11),
IF($P$6=Lists!$I$9,EOMONTH(CB6,12-MONTH(CB6)),""))))))</f>
        <v>47118</v>
      </c>
      <c r="CC7" s="25">
        <f>IF(OR($P$6="",$P$6=0,$P$7="",$P$7=0,$P$8="",$P$7&lt;1),"",
IF(CC$8="","",
IF($P$6=Lists!$I$6,EOMONTH(CC6,0),
IF($P$6=Lists!$I$7,EOMONTH(CC6,2-(MONTH(CC6)-1-3*INT((MONTH(CC6)-1)/3))),
IF($P$6=Lists!$I$8,EOMONTH(CC6,11),
IF($P$6=Lists!$I$9,EOMONTH(CC6,12-MONTH(CC6)),""))))))</f>
        <v>47149</v>
      </c>
      <c r="CD7" s="25">
        <f>IF(OR($P$6="",$P$6=0,$P$7="",$P$7=0,$P$8="",$P$7&lt;1),"",
IF(CD$8="","",
IF($P$6=Lists!$I$6,EOMONTH(CD6,0),
IF($P$6=Lists!$I$7,EOMONTH(CD6,2-(MONTH(CD6)-1-3*INT((MONTH(CD6)-1)/3))),
IF($P$6=Lists!$I$8,EOMONTH(CD6,11),
IF($P$6=Lists!$I$9,EOMONTH(CD6,12-MONTH(CD6)),""))))))</f>
        <v>47177</v>
      </c>
      <c r="CE7" s="25">
        <f>IF(OR($P$6="",$P$6=0,$P$7="",$P$7=0,$P$8="",$P$7&lt;1),"",
IF(CE$8="","",
IF($P$6=Lists!$I$6,EOMONTH(CE6,0),
IF($P$6=Lists!$I$7,EOMONTH(CE6,2-(MONTH(CE6)-1-3*INT((MONTH(CE6)-1)/3))),
IF($P$6=Lists!$I$8,EOMONTH(CE6,11),
IF($P$6=Lists!$I$9,EOMONTH(CE6,12-MONTH(CE6)),""))))))</f>
        <v>47208</v>
      </c>
      <c r="CF7" s="25" t="str">
        <f>IF(OR($P$6="",$P$6=0,$P$7="",$P$7=0,$P$8="",$P$7&lt;1),"",
IF(CF$8="","",
IF($P$6=Lists!$I$6,EOMONTH(CF6,0),
IF($P$6=Lists!$I$7,EOMONTH(CF6,2-(MONTH(CF6)-1-3*INT((MONTH(CF6)-1)/3))),
IF($P$6=Lists!$I$8,EOMONTH(CF6,11),
IF($P$6=Lists!$I$9,EOMONTH(CF6,12-MONTH(CF6)),""))))))</f>
        <v/>
      </c>
    </row>
    <row r="8" spans="2:84" ht="12" customHeight="1" x14ac:dyDescent="0.3">
      <c r="B8" s="13">
        <f>ROW()</f>
        <v>8</v>
      </c>
      <c r="H8" s="1" t="str">
        <f t="shared" si="2"/>
        <v>горизонт моделирования</v>
      </c>
      <c r="I8" s="1" t="s">
        <v>9</v>
      </c>
      <c r="M8" s="34" t="s">
        <v>11</v>
      </c>
      <c r="O8" s="8" t="s">
        <v>3</v>
      </c>
      <c r="P8" s="18">
        <f>Demand!$P$8</f>
        <v>60</v>
      </c>
      <c r="U8" s="5">
        <f ca="1">MAX(INDIRECT(ADDRESS($B8,X$2)&amp;":"&amp;ADDRESS($B8,MAX($2:$2))))</f>
        <v>60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>
        <f>IF(OR($P$6="",$P$6=0,$P$7="",$P$7=0,$P$8="",$P$7&lt;1),"",
IF(MAX($W8:AB8)+1&gt;$P$8,"",MAX($W8:AB8)+1))</f>
        <v>6</v>
      </c>
      <c r="AD8" s="5">
        <f>IF(OR($P$6="",$P$6=0,$P$7="",$P$7=0,$P$8="",$P$7&lt;1),"",
IF(MAX($W8:AC8)+1&gt;$P$8,"",MAX($W8:AC8)+1))</f>
        <v>7</v>
      </c>
      <c r="AE8" s="5">
        <f>IF(OR($P$6="",$P$6=0,$P$7="",$P$7=0,$P$8="",$P$7&lt;1),"",
IF(MAX($W8:AD8)+1&gt;$P$8,"",MAX($W8:AD8)+1))</f>
        <v>8</v>
      </c>
      <c r="AF8" s="5">
        <f>IF(OR($P$6="",$P$6=0,$P$7="",$P$7=0,$P$8="",$P$7&lt;1),"",
IF(MAX($W8:AE8)+1&gt;$P$8,"",MAX($W8:AE8)+1))</f>
        <v>9</v>
      </c>
      <c r="AG8" s="5">
        <f>IF(OR($P$6="",$P$6=0,$P$7="",$P$7=0,$P$8="",$P$7&lt;1),"",
IF(MAX($W8:AF8)+1&gt;$P$8,"",MAX($W8:AF8)+1))</f>
        <v>10</v>
      </c>
      <c r="AH8" s="5">
        <f>IF(OR($P$6="",$P$6=0,$P$7="",$P$7=0,$P$8="",$P$7&lt;1),"",
IF(MAX($W8:AG8)+1&gt;$P$8,"",MAX($W8:AG8)+1))</f>
        <v>11</v>
      </c>
      <c r="AI8" s="5">
        <f>IF(OR($P$6="",$P$6=0,$P$7="",$P$7=0,$P$8="",$P$7&lt;1),"",
IF(MAX($W8:AH8)+1&gt;$P$8,"",MAX($W8:AH8)+1))</f>
        <v>12</v>
      </c>
      <c r="AJ8" s="5">
        <f>IF(OR($P$6="",$P$6=0,$P$7="",$P$7=0,$P$8="",$P$7&lt;1),"",
IF(MAX($W8:AI8)+1&gt;$P$8,"",MAX($W8:AI8)+1))</f>
        <v>13</v>
      </c>
      <c r="AK8" s="5">
        <f>IF(OR($P$6="",$P$6=0,$P$7="",$P$7=0,$P$8="",$P$7&lt;1),"",
IF(MAX($W8:AJ8)+1&gt;$P$8,"",MAX($W8:AJ8)+1))</f>
        <v>14</v>
      </c>
      <c r="AL8" s="5">
        <f>IF(OR($P$6="",$P$6=0,$P$7="",$P$7=0,$P$8="",$P$7&lt;1),"",
IF(MAX($W8:AK8)+1&gt;$P$8,"",MAX($W8:AK8)+1))</f>
        <v>15</v>
      </c>
      <c r="AM8" s="5">
        <f>IF(OR($P$6="",$P$6=0,$P$7="",$P$7=0,$P$8="",$P$7&lt;1),"",
IF(MAX($W8:AL8)+1&gt;$P$8,"",MAX($W8:AL8)+1))</f>
        <v>16</v>
      </c>
      <c r="AN8" s="5">
        <f>IF(OR($P$6="",$P$6=0,$P$7="",$P$7=0,$P$8="",$P$7&lt;1),"",
IF(MAX($W8:AM8)+1&gt;$P$8,"",MAX($W8:AM8)+1))</f>
        <v>17</v>
      </c>
      <c r="AO8" s="5">
        <f>IF(OR($P$6="",$P$6=0,$P$7="",$P$7=0,$P$8="",$P$7&lt;1),"",
IF(MAX($W8:AN8)+1&gt;$P$8,"",MAX($W8:AN8)+1))</f>
        <v>18</v>
      </c>
      <c r="AP8" s="5">
        <f>IF(OR($P$6="",$P$6=0,$P$7="",$P$7=0,$P$8="",$P$7&lt;1),"",
IF(MAX($W8:AO8)+1&gt;$P$8,"",MAX($W8:AO8)+1))</f>
        <v>19</v>
      </c>
      <c r="AQ8" s="5">
        <f>IF(OR($P$6="",$P$6=0,$P$7="",$P$7=0,$P$8="",$P$7&lt;1),"",
IF(MAX($W8:AP8)+1&gt;$P$8,"",MAX($W8:AP8)+1))</f>
        <v>20</v>
      </c>
      <c r="AR8" s="5">
        <f>IF(OR($P$6="",$P$6=0,$P$7="",$P$7=0,$P$8="",$P$7&lt;1),"",
IF(MAX($W8:AQ8)+1&gt;$P$8,"",MAX($W8:AQ8)+1))</f>
        <v>21</v>
      </c>
      <c r="AS8" s="5">
        <f>IF(OR($P$6="",$P$6=0,$P$7="",$P$7=0,$P$8="",$P$7&lt;1),"",
IF(MAX($W8:AR8)+1&gt;$P$8,"",MAX($W8:AR8)+1))</f>
        <v>22</v>
      </c>
      <c r="AT8" s="5">
        <f>IF(OR($P$6="",$P$6=0,$P$7="",$P$7=0,$P$8="",$P$7&lt;1),"",
IF(MAX($W8:AS8)+1&gt;$P$8,"",MAX($W8:AS8)+1))</f>
        <v>23</v>
      </c>
      <c r="AU8" s="5">
        <f>IF(OR($P$6="",$P$6=0,$P$7="",$P$7=0,$P$8="",$P$7&lt;1),"",
IF(MAX($W8:AT8)+1&gt;$P$8,"",MAX($W8:AT8)+1))</f>
        <v>24</v>
      </c>
      <c r="AV8" s="5">
        <f>IF(OR($P$6="",$P$6=0,$P$7="",$P$7=0,$P$8="",$P$7&lt;1),"",
IF(MAX($W8:AU8)+1&gt;$P$8,"",MAX($W8:AU8)+1))</f>
        <v>25</v>
      </c>
      <c r="AW8" s="5">
        <f>IF(OR($P$6="",$P$6=0,$P$7="",$P$7=0,$P$8="",$P$7&lt;1),"",
IF(MAX($W8:AV8)+1&gt;$P$8,"",MAX($W8:AV8)+1))</f>
        <v>26</v>
      </c>
      <c r="AX8" s="5">
        <f>IF(OR($P$6="",$P$6=0,$P$7="",$P$7=0,$P$8="",$P$7&lt;1),"",
IF(MAX($W8:AW8)+1&gt;$P$8,"",MAX($W8:AW8)+1))</f>
        <v>27</v>
      </c>
      <c r="AY8" s="5">
        <f>IF(OR($P$6="",$P$6=0,$P$7="",$P$7=0,$P$8="",$P$7&lt;1),"",
IF(MAX($W8:AX8)+1&gt;$P$8,"",MAX($W8:AX8)+1))</f>
        <v>28</v>
      </c>
      <c r="AZ8" s="5">
        <f>IF(OR($P$6="",$P$6=0,$P$7="",$P$7=0,$P$8="",$P$7&lt;1),"",
IF(MAX($W8:AY8)+1&gt;$P$8,"",MAX($W8:AY8)+1))</f>
        <v>29</v>
      </c>
      <c r="BA8" s="5">
        <f>IF(OR($P$6="",$P$6=0,$P$7="",$P$7=0,$P$8="",$P$7&lt;1),"",
IF(MAX($W8:AZ8)+1&gt;$P$8,"",MAX($W8:AZ8)+1))</f>
        <v>30</v>
      </c>
      <c r="BB8" s="5">
        <f>IF(OR($P$6="",$P$6=0,$P$7="",$P$7=0,$P$8="",$P$7&lt;1),"",
IF(MAX($W8:BA8)+1&gt;$P$8,"",MAX($W8:BA8)+1))</f>
        <v>31</v>
      </c>
      <c r="BC8" s="5">
        <f>IF(OR($P$6="",$P$6=0,$P$7="",$P$7=0,$P$8="",$P$7&lt;1),"",
IF(MAX($W8:BB8)+1&gt;$P$8,"",MAX($W8:BB8)+1))</f>
        <v>32</v>
      </c>
      <c r="BD8" s="5">
        <f>IF(OR($P$6="",$P$6=0,$P$7="",$P$7=0,$P$8="",$P$7&lt;1),"",
IF(MAX($W8:BC8)+1&gt;$P$8,"",MAX($W8:BC8)+1))</f>
        <v>33</v>
      </c>
      <c r="BE8" s="5">
        <f>IF(OR($P$6="",$P$6=0,$P$7="",$P$7=0,$P$8="",$P$7&lt;1),"",
IF(MAX($W8:BD8)+1&gt;$P$8,"",MAX($W8:BD8)+1))</f>
        <v>34</v>
      </c>
      <c r="BF8" s="5">
        <f>IF(OR($P$6="",$P$6=0,$P$7="",$P$7=0,$P$8="",$P$7&lt;1),"",
IF(MAX($W8:BE8)+1&gt;$P$8,"",MAX($W8:BE8)+1))</f>
        <v>35</v>
      </c>
      <c r="BG8" s="5">
        <f>IF(OR($P$6="",$P$6=0,$P$7="",$P$7=0,$P$8="",$P$7&lt;1),"",
IF(MAX($W8:BF8)+1&gt;$P$8,"",MAX($W8:BF8)+1))</f>
        <v>36</v>
      </c>
      <c r="BH8" s="5">
        <f>IF(OR($P$6="",$P$6=0,$P$7="",$P$7=0,$P$8="",$P$7&lt;1),"",
IF(MAX($W8:BG8)+1&gt;$P$8,"",MAX($W8:BG8)+1))</f>
        <v>37</v>
      </c>
      <c r="BI8" s="5">
        <f>IF(OR($P$6="",$P$6=0,$P$7="",$P$7=0,$P$8="",$P$7&lt;1),"",
IF(MAX($W8:BH8)+1&gt;$P$8,"",MAX($W8:BH8)+1))</f>
        <v>38</v>
      </c>
      <c r="BJ8" s="5">
        <f>IF(OR($P$6="",$P$6=0,$P$7="",$P$7=0,$P$8="",$P$7&lt;1),"",
IF(MAX($W8:BI8)+1&gt;$P$8,"",MAX($W8:BI8)+1))</f>
        <v>39</v>
      </c>
      <c r="BK8" s="5">
        <f>IF(OR($P$6="",$P$6=0,$P$7="",$P$7=0,$P$8="",$P$7&lt;1),"",
IF(MAX($W8:BJ8)+1&gt;$P$8,"",MAX($W8:BJ8)+1))</f>
        <v>40</v>
      </c>
      <c r="BL8" s="5">
        <f>IF(OR($P$6="",$P$6=0,$P$7="",$P$7=0,$P$8="",$P$7&lt;1),"",
IF(MAX($W8:BK8)+1&gt;$P$8,"",MAX($W8:BK8)+1))</f>
        <v>41</v>
      </c>
      <c r="BM8" s="5">
        <f>IF(OR($P$6="",$P$6=0,$P$7="",$P$7=0,$P$8="",$P$7&lt;1),"",
IF(MAX($W8:BL8)+1&gt;$P$8,"",MAX($W8:BL8)+1))</f>
        <v>42</v>
      </c>
      <c r="BN8" s="5">
        <f>IF(OR($P$6="",$P$6=0,$P$7="",$P$7=0,$P$8="",$P$7&lt;1),"",
IF(MAX($W8:BM8)+1&gt;$P$8,"",MAX($W8:BM8)+1))</f>
        <v>43</v>
      </c>
      <c r="BO8" s="5">
        <f>IF(OR($P$6="",$P$6=0,$P$7="",$P$7=0,$P$8="",$P$7&lt;1),"",
IF(MAX($W8:BN8)+1&gt;$P$8,"",MAX($W8:BN8)+1))</f>
        <v>44</v>
      </c>
      <c r="BP8" s="5">
        <f>IF(OR($P$6="",$P$6=0,$P$7="",$P$7=0,$P$8="",$P$7&lt;1),"",
IF(MAX($W8:BO8)+1&gt;$P$8,"",MAX($W8:BO8)+1))</f>
        <v>45</v>
      </c>
      <c r="BQ8" s="5">
        <f>IF(OR($P$6="",$P$6=0,$P$7="",$P$7=0,$P$8="",$P$7&lt;1),"",
IF(MAX($W8:BP8)+1&gt;$P$8,"",MAX($W8:BP8)+1))</f>
        <v>46</v>
      </c>
      <c r="BR8" s="5">
        <f>IF(OR($P$6="",$P$6=0,$P$7="",$P$7=0,$P$8="",$P$7&lt;1),"",
IF(MAX($W8:BQ8)+1&gt;$P$8,"",MAX($W8:BQ8)+1))</f>
        <v>47</v>
      </c>
      <c r="BS8" s="5">
        <f>IF(OR($P$6="",$P$6=0,$P$7="",$P$7=0,$P$8="",$P$7&lt;1),"",
IF(MAX($W8:BR8)+1&gt;$P$8,"",MAX($W8:BR8)+1))</f>
        <v>48</v>
      </c>
      <c r="BT8" s="5">
        <f>IF(OR($P$6="",$P$6=0,$P$7="",$P$7=0,$P$8="",$P$7&lt;1),"",
IF(MAX($W8:BS8)+1&gt;$P$8,"",MAX($W8:BS8)+1))</f>
        <v>49</v>
      </c>
      <c r="BU8" s="5">
        <f>IF(OR($P$6="",$P$6=0,$P$7="",$P$7=0,$P$8="",$P$7&lt;1),"",
IF(MAX($W8:BT8)+1&gt;$P$8,"",MAX($W8:BT8)+1))</f>
        <v>50</v>
      </c>
      <c r="BV8" s="5">
        <f>IF(OR($P$6="",$P$6=0,$P$7="",$P$7=0,$P$8="",$P$7&lt;1),"",
IF(MAX($W8:BU8)+1&gt;$P$8,"",MAX($W8:BU8)+1))</f>
        <v>51</v>
      </c>
      <c r="BW8" s="5">
        <f>IF(OR($P$6="",$P$6=0,$P$7="",$P$7=0,$P$8="",$P$7&lt;1),"",
IF(MAX($W8:BV8)+1&gt;$P$8,"",MAX($W8:BV8)+1))</f>
        <v>52</v>
      </c>
      <c r="BX8" s="5">
        <f>IF(OR($P$6="",$P$6=0,$P$7="",$P$7=0,$P$8="",$P$7&lt;1),"",
IF(MAX($W8:BW8)+1&gt;$P$8,"",MAX($W8:BW8)+1))</f>
        <v>53</v>
      </c>
      <c r="BY8" s="5">
        <f>IF(OR($P$6="",$P$6=0,$P$7="",$P$7=0,$P$8="",$P$7&lt;1),"",
IF(MAX($W8:BX8)+1&gt;$P$8,"",MAX($W8:BX8)+1))</f>
        <v>54</v>
      </c>
      <c r="BZ8" s="5">
        <f>IF(OR($P$6="",$P$6=0,$P$7="",$P$7=0,$P$8="",$P$7&lt;1),"",
IF(MAX($W8:BY8)+1&gt;$P$8,"",MAX($W8:BY8)+1))</f>
        <v>55</v>
      </c>
      <c r="CA8" s="5">
        <f>IF(OR($P$6="",$P$6=0,$P$7="",$P$7=0,$P$8="",$P$7&lt;1),"",
IF(MAX($W8:BZ8)+1&gt;$P$8,"",MAX($W8:BZ8)+1))</f>
        <v>56</v>
      </c>
      <c r="CB8" s="5">
        <f>IF(OR($P$6="",$P$6=0,$P$7="",$P$7=0,$P$8="",$P$7&lt;1),"",
IF(MAX($W8:CA8)+1&gt;$P$8,"",MAX($W8:CA8)+1))</f>
        <v>57</v>
      </c>
      <c r="CC8" s="5">
        <f>IF(OR($P$6="",$P$6=0,$P$7="",$P$7=0,$P$8="",$P$7&lt;1),"",
IF(MAX($W8:CB8)+1&gt;$P$8,"",MAX($W8:CB8)+1))</f>
        <v>58</v>
      </c>
      <c r="CD8" s="5">
        <f>IF(OR($P$6="",$P$6=0,$P$7="",$P$7=0,$P$8="",$P$7&lt;1),"",
IF(MAX($W8:CC8)+1&gt;$P$8,"",MAX($W8:CC8)+1))</f>
        <v>59</v>
      </c>
      <c r="CE8" s="5">
        <f>IF(OR($P$6="",$P$6=0,$P$7="",$P$7=0,$P$8="",$P$7&lt;1),"",
IF(MAX($W8:CD8)+1&gt;$P$8,"",MAX($W8:CD8)+1))</f>
        <v>60</v>
      </c>
      <c r="CF8" s="5" t="str">
        <f>IF(OR($P$6="",$P$6=0,$P$7="",$P$7=0,$P$8="",$P$7&lt;1),"",
IF(MAX($W8:CE8)+1&gt;$P$8,"",MAX($W8:CE8)+1))</f>
        <v/>
      </c>
    </row>
    <row r="9" spans="2:84" ht="3" customHeight="1" x14ac:dyDescent="0.3">
      <c r="B9" s="13">
        <f>ROW()</f>
        <v>9</v>
      </c>
    </row>
    <row r="10" spans="2:84" x14ac:dyDescent="0.3">
      <c r="B10" s="13">
        <f>ROW()</f>
        <v>10</v>
      </c>
    </row>
    <row r="11" spans="2:84" x14ac:dyDescent="0.3">
      <c r="B11" s="13">
        <f>ROW()</f>
        <v>11</v>
      </c>
      <c r="D11" s="34" t="s">
        <v>62</v>
      </c>
      <c r="H11" s="1" t="s">
        <v>69</v>
      </c>
      <c r="M11" s="34" t="str">
        <f>"руб./"&amp;Demand!$M$21</f>
        <v>руб./ед.ГП</v>
      </c>
      <c r="P11" s="43" t="str">
        <f>Demand!$P$11</f>
        <v>B2B-offline</v>
      </c>
      <c r="U11" s="5">
        <f ca="1">SUM(INDIRECT(ADDRESS($B11,$X$2)&amp;":"&amp;ADDRESS($B11,SUMIFS($2:$2,$1:$1,IF($P$8=0,1,$P$8)))))</f>
        <v>509</v>
      </c>
      <c r="X11" s="5">
        <f>SUMIFS(X12:X$1000,$D$12:$D$1000,$D11&amp;"(+)",$P$12:$P$1000,$P11)-SUMIFS(X12:X$1000,$D$12:$D$1000,$D11&amp;"(-)",$P$12:$P$1000,$P11)</f>
        <v>-76</v>
      </c>
      <c r="Y11" s="5">
        <f>SUMIFS(Y12:Y$1000,$D$12:$D$1000,$D11&amp;"(+)",$P$12:$P$1000,$P11)-SUMIFS(Y12:Y$1000,$D$12:$D$1000,$D11&amp;"(-)",$P$12:$P$1000,$P11)</f>
        <v>-260</v>
      </c>
      <c r="Z11" s="5">
        <f>SUMIFS(Z12:Z$1000,$D$12:$D$1000,$D11&amp;"(+)",$P$12:$P$1000,$P11)-SUMIFS(Z12:Z$1000,$D$12:$D$1000,$D11&amp;"(-)",$P$12:$P$1000,$P11)</f>
        <v>-220</v>
      </c>
      <c r="AA11" s="5">
        <f>SUMIFS(AA12:AA$1000,$D$12:$D$1000,$D11&amp;"(+)",$P$12:$P$1000,$P11)-SUMIFS(AA12:AA$1000,$D$12:$D$1000,$D11&amp;"(-)",$P$12:$P$1000,$P11)</f>
        <v>-75</v>
      </c>
      <c r="AB11" s="5">
        <f>SUMIFS(AB12:AB$1000,$D$12:$D$1000,$D11&amp;"(+)",$P$12:$P$1000,$P11)-SUMIFS(AB12:AB$1000,$D$12:$D$1000,$D11&amp;"(-)",$P$12:$P$1000,$P11)</f>
        <v>-55</v>
      </c>
      <c r="AC11" s="5">
        <f>SUMIFS(AC12:AC$1000,$D$12:$D$1000,$D11&amp;"(+)",$P$12:$P$1000,$P11)-SUMIFS(AC12:AC$1000,$D$12:$D$1000,$D11&amp;"(-)",$P$12:$P$1000,$P11)</f>
        <v>1195</v>
      </c>
      <c r="AD11" s="5">
        <f>SUMIFS(AD12:AD$1000,$D$12:$D$1000,$D11&amp;"(+)",$P$12:$P$1000,$P11)-SUMIFS(AD12:AD$1000,$D$12:$D$1000,$D11&amp;"(-)",$P$12:$P$1000,$P11)</f>
        <v>0</v>
      </c>
      <c r="AE11" s="5">
        <f>SUMIFS(AE12:AE$1000,$D$12:$D$1000,$D11&amp;"(+)",$P$12:$P$1000,$P11)-SUMIFS(AE12:AE$1000,$D$12:$D$1000,$D11&amp;"(-)",$P$12:$P$1000,$P11)</f>
        <v>0</v>
      </c>
      <c r="AF11" s="5">
        <f>SUMIFS(AF12:AF$1000,$D$12:$D$1000,$D11&amp;"(+)",$P$12:$P$1000,$P11)-SUMIFS(AF12:AF$1000,$D$12:$D$1000,$D11&amp;"(-)",$P$12:$P$1000,$P11)</f>
        <v>0</v>
      </c>
      <c r="AG11" s="5">
        <f>SUMIFS(AG12:AG$1000,$D$12:$D$1000,$D11&amp;"(+)",$P$12:$P$1000,$P11)-SUMIFS(AG12:AG$1000,$D$12:$D$1000,$D11&amp;"(-)",$P$12:$P$1000,$P11)</f>
        <v>0</v>
      </c>
      <c r="AH11" s="5">
        <f>SUMIFS(AH12:AH$1000,$D$12:$D$1000,$D11&amp;"(+)",$P$12:$P$1000,$P11)-SUMIFS(AH12:AH$1000,$D$12:$D$1000,$D11&amp;"(-)",$P$12:$P$1000,$P11)</f>
        <v>0</v>
      </c>
      <c r="AI11" s="5">
        <f>SUMIFS(AI12:AI$1000,$D$12:$D$1000,$D11&amp;"(+)",$P$12:$P$1000,$P11)-SUMIFS(AI12:AI$1000,$D$12:$D$1000,$D11&amp;"(-)",$P$12:$P$1000,$P11)</f>
        <v>0</v>
      </c>
      <c r="AJ11" s="5">
        <f>SUMIFS(AJ12:AJ$1000,$D$12:$D$1000,$D11&amp;"(+)",$P$12:$P$1000,$P11)-SUMIFS(AJ12:AJ$1000,$D$12:$D$1000,$D11&amp;"(-)",$P$12:$P$1000,$P11)</f>
        <v>0</v>
      </c>
      <c r="AK11" s="5">
        <f>SUMIFS(AK12:AK$1000,$D$12:$D$1000,$D11&amp;"(+)",$P$12:$P$1000,$P11)-SUMIFS(AK12:AK$1000,$D$12:$D$1000,$D11&amp;"(-)",$P$12:$P$1000,$P11)</f>
        <v>0</v>
      </c>
      <c r="AL11" s="5">
        <f>SUMIFS(AL12:AL$1000,$D$12:$D$1000,$D11&amp;"(+)",$P$12:$P$1000,$P11)-SUMIFS(AL12:AL$1000,$D$12:$D$1000,$D11&amp;"(-)",$P$12:$P$1000,$P11)</f>
        <v>0</v>
      </c>
      <c r="AM11" s="5">
        <f>SUMIFS(AM12:AM$1000,$D$12:$D$1000,$D11&amp;"(+)",$P$12:$P$1000,$P11)-SUMIFS(AM12:AM$1000,$D$12:$D$1000,$D11&amp;"(-)",$P$12:$P$1000,$P11)</f>
        <v>0</v>
      </c>
      <c r="AN11" s="5">
        <f>SUMIFS(AN12:AN$1000,$D$12:$D$1000,$D11&amp;"(+)",$P$12:$P$1000,$P11)-SUMIFS(AN12:AN$1000,$D$12:$D$1000,$D11&amp;"(-)",$P$12:$P$1000,$P11)</f>
        <v>0</v>
      </c>
      <c r="AO11" s="5">
        <f>SUMIFS(AO12:AO$1000,$D$12:$D$1000,$D11&amp;"(+)",$P$12:$P$1000,$P11)-SUMIFS(AO12:AO$1000,$D$12:$D$1000,$D11&amp;"(-)",$P$12:$P$1000,$P11)</f>
        <v>0</v>
      </c>
      <c r="AP11" s="5">
        <f>SUMIFS(AP12:AP$1000,$D$12:$D$1000,$D11&amp;"(+)",$P$12:$P$1000,$P11)-SUMIFS(AP12:AP$1000,$D$12:$D$1000,$D11&amp;"(-)",$P$12:$P$1000,$P11)</f>
        <v>0</v>
      </c>
      <c r="AQ11" s="5">
        <f>SUMIFS(AQ12:AQ$1000,$D$12:$D$1000,$D11&amp;"(+)",$P$12:$P$1000,$P11)-SUMIFS(AQ12:AQ$1000,$D$12:$D$1000,$D11&amp;"(-)",$P$12:$P$1000,$P11)</f>
        <v>0</v>
      </c>
      <c r="AR11" s="5">
        <f>SUMIFS(AR12:AR$1000,$D$12:$D$1000,$D11&amp;"(+)",$P$12:$P$1000,$P11)-SUMIFS(AR12:AR$1000,$D$12:$D$1000,$D11&amp;"(-)",$P$12:$P$1000,$P11)</f>
        <v>0</v>
      </c>
      <c r="AS11" s="5">
        <f>SUMIFS(AS12:AS$1000,$D$12:$D$1000,$D11&amp;"(+)",$P$12:$P$1000,$P11)-SUMIFS(AS12:AS$1000,$D$12:$D$1000,$D11&amp;"(-)",$P$12:$P$1000,$P11)</f>
        <v>0</v>
      </c>
      <c r="AT11" s="5">
        <f>SUMIFS(AT12:AT$1000,$D$12:$D$1000,$D11&amp;"(+)",$P$12:$P$1000,$P11)-SUMIFS(AT12:AT$1000,$D$12:$D$1000,$D11&amp;"(-)",$P$12:$P$1000,$P11)</f>
        <v>0</v>
      </c>
      <c r="AU11" s="5">
        <f>SUMIFS(AU12:AU$1000,$D$12:$D$1000,$D11&amp;"(+)",$P$12:$P$1000,$P11)-SUMIFS(AU12:AU$1000,$D$12:$D$1000,$D11&amp;"(-)",$P$12:$P$1000,$P11)</f>
        <v>0</v>
      </c>
      <c r="AV11" s="5">
        <f>SUMIFS(AV12:AV$1000,$D$12:$D$1000,$D11&amp;"(+)",$P$12:$P$1000,$P11)-SUMIFS(AV12:AV$1000,$D$12:$D$1000,$D11&amp;"(-)",$P$12:$P$1000,$P11)</f>
        <v>0</v>
      </c>
      <c r="AW11" s="5">
        <f>SUMIFS(AW12:AW$1000,$D$12:$D$1000,$D11&amp;"(+)",$P$12:$P$1000,$P11)-SUMIFS(AW12:AW$1000,$D$12:$D$1000,$D11&amp;"(-)",$P$12:$P$1000,$P11)</f>
        <v>0</v>
      </c>
      <c r="AX11" s="5">
        <f>SUMIFS(AX12:AX$1000,$D$12:$D$1000,$D11&amp;"(+)",$P$12:$P$1000,$P11)-SUMIFS(AX12:AX$1000,$D$12:$D$1000,$D11&amp;"(-)",$P$12:$P$1000,$P11)</f>
        <v>0</v>
      </c>
      <c r="AY11" s="5">
        <f>SUMIFS(AY12:AY$1000,$D$12:$D$1000,$D11&amp;"(+)",$P$12:$P$1000,$P11)-SUMIFS(AY12:AY$1000,$D$12:$D$1000,$D11&amp;"(-)",$P$12:$P$1000,$P11)</f>
        <v>0</v>
      </c>
      <c r="AZ11" s="5">
        <f>SUMIFS(AZ12:AZ$1000,$D$12:$D$1000,$D11&amp;"(+)",$P$12:$P$1000,$P11)-SUMIFS(AZ12:AZ$1000,$D$12:$D$1000,$D11&amp;"(-)",$P$12:$P$1000,$P11)</f>
        <v>0</v>
      </c>
      <c r="BA11" s="5">
        <f>SUMIFS(BA12:BA$1000,$D$12:$D$1000,$D11&amp;"(+)",$P$12:$P$1000,$P11)-SUMIFS(BA12:BA$1000,$D$12:$D$1000,$D11&amp;"(-)",$P$12:$P$1000,$P11)</f>
        <v>0</v>
      </c>
      <c r="BB11" s="5">
        <f>SUMIFS(BB12:BB$1000,$D$12:$D$1000,$D11&amp;"(+)",$P$12:$P$1000,$P11)-SUMIFS(BB12:BB$1000,$D$12:$D$1000,$D11&amp;"(-)",$P$12:$P$1000,$P11)</f>
        <v>0</v>
      </c>
      <c r="BC11" s="5">
        <f>SUMIFS(BC12:BC$1000,$D$12:$D$1000,$D11&amp;"(+)",$P$12:$P$1000,$P11)-SUMIFS(BC12:BC$1000,$D$12:$D$1000,$D11&amp;"(-)",$P$12:$P$1000,$P11)</f>
        <v>0</v>
      </c>
      <c r="BD11" s="5">
        <f>SUMIFS(BD12:BD$1000,$D$12:$D$1000,$D11&amp;"(+)",$P$12:$P$1000,$P11)-SUMIFS(BD12:BD$1000,$D$12:$D$1000,$D11&amp;"(-)",$P$12:$P$1000,$P11)</f>
        <v>0</v>
      </c>
      <c r="BE11" s="5">
        <f>SUMIFS(BE12:BE$1000,$D$12:$D$1000,$D11&amp;"(+)",$P$12:$P$1000,$P11)-SUMIFS(BE12:BE$1000,$D$12:$D$1000,$D11&amp;"(-)",$P$12:$P$1000,$P11)</f>
        <v>0</v>
      </c>
      <c r="BF11" s="5">
        <f>SUMIFS(BF12:BF$1000,$D$12:$D$1000,$D11&amp;"(+)",$P$12:$P$1000,$P11)-SUMIFS(BF12:BF$1000,$D$12:$D$1000,$D11&amp;"(-)",$P$12:$P$1000,$P11)</f>
        <v>0</v>
      </c>
      <c r="BG11" s="5">
        <f>SUMIFS(BG12:BG$1000,$D$12:$D$1000,$D11&amp;"(+)",$P$12:$P$1000,$P11)-SUMIFS(BG12:BG$1000,$D$12:$D$1000,$D11&amp;"(-)",$P$12:$P$1000,$P11)</f>
        <v>0</v>
      </c>
      <c r="BH11" s="5">
        <f>SUMIFS(BH12:BH$1000,$D$12:$D$1000,$D11&amp;"(+)",$P$12:$P$1000,$P11)-SUMIFS(BH12:BH$1000,$D$12:$D$1000,$D11&amp;"(-)",$P$12:$P$1000,$P11)</f>
        <v>0</v>
      </c>
      <c r="BI11" s="5">
        <f>SUMIFS(BI12:BI$1000,$D$12:$D$1000,$D11&amp;"(+)",$P$12:$P$1000,$P11)-SUMIFS(BI12:BI$1000,$D$12:$D$1000,$D11&amp;"(-)",$P$12:$P$1000,$P11)</f>
        <v>0</v>
      </c>
      <c r="BJ11" s="5">
        <f>SUMIFS(BJ12:BJ$1000,$D$12:$D$1000,$D11&amp;"(+)",$P$12:$P$1000,$P11)-SUMIFS(BJ12:BJ$1000,$D$12:$D$1000,$D11&amp;"(-)",$P$12:$P$1000,$P11)</f>
        <v>0</v>
      </c>
      <c r="BK11" s="5">
        <f>SUMIFS(BK12:BK$1000,$D$12:$D$1000,$D11&amp;"(+)",$P$12:$P$1000,$P11)-SUMIFS(BK12:BK$1000,$D$12:$D$1000,$D11&amp;"(-)",$P$12:$P$1000,$P11)</f>
        <v>0</v>
      </c>
      <c r="BL11" s="5">
        <f>SUMIFS(BL12:BL$1000,$D$12:$D$1000,$D11&amp;"(+)",$P$12:$P$1000,$P11)-SUMIFS(BL12:BL$1000,$D$12:$D$1000,$D11&amp;"(-)",$P$12:$P$1000,$P11)</f>
        <v>0</v>
      </c>
      <c r="BM11" s="5">
        <f>SUMIFS(BM12:BM$1000,$D$12:$D$1000,$D11&amp;"(+)",$P$12:$P$1000,$P11)-SUMIFS(BM12:BM$1000,$D$12:$D$1000,$D11&amp;"(-)",$P$12:$P$1000,$P11)</f>
        <v>0</v>
      </c>
      <c r="BN11" s="5">
        <f>SUMIFS(BN12:BN$1000,$D$12:$D$1000,$D11&amp;"(+)",$P$12:$P$1000,$P11)-SUMIFS(BN12:BN$1000,$D$12:$D$1000,$D11&amp;"(-)",$P$12:$P$1000,$P11)</f>
        <v>0</v>
      </c>
      <c r="BO11" s="5">
        <f>SUMIFS(BO12:BO$1000,$D$12:$D$1000,$D11&amp;"(+)",$P$12:$P$1000,$P11)-SUMIFS(BO12:BO$1000,$D$12:$D$1000,$D11&amp;"(-)",$P$12:$P$1000,$P11)</f>
        <v>0</v>
      </c>
      <c r="BP11" s="5">
        <f>SUMIFS(BP12:BP$1000,$D$12:$D$1000,$D11&amp;"(+)",$P$12:$P$1000,$P11)-SUMIFS(BP12:BP$1000,$D$12:$D$1000,$D11&amp;"(-)",$P$12:$P$1000,$P11)</f>
        <v>0</v>
      </c>
      <c r="BQ11" s="5">
        <f>SUMIFS(BQ12:BQ$1000,$D$12:$D$1000,$D11&amp;"(+)",$P$12:$P$1000,$P11)-SUMIFS(BQ12:BQ$1000,$D$12:$D$1000,$D11&amp;"(-)",$P$12:$P$1000,$P11)</f>
        <v>0</v>
      </c>
      <c r="BR11" s="5">
        <f>SUMIFS(BR12:BR$1000,$D$12:$D$1000,$D11&amp;"(+)",$P$12:$P$1000,$P11)-SUMIFS(BR12:BR$1000,$D$12:$D$1000,$D11&amp;"(-)",$P$12:$P$1000,$P11)</f>
        <v>0</v>
      </c>
      <c r="BS11" s="5">
        <f>SUMIFS(BS12:BS$1000,$D$12:$D$1000,$D11&amp;"(+)",$P$12:$P$1000,$P11)-SUMIFS(BS12:BS$1000,$D$12:$D$1000,$D11&amp;"(-)",$P$12:$P$1000,$P11)</f>
        <v>0</v>
      </c>
      <c r="BT11" s="5">
        <f>SUMIFS(BT12:BT$1000,$D$12:$D$1000,$D11&amp;"(+)",$P$12:$P$1000,$P11)-SUMIFS(BT12:BT$1000,$D$12:$D$1000,$D11&amp;"(-)",$P$12:$P$1000,$P11)</f>
        <v>0</v>
      </c>
      <c r="BU11" s="5">
        <f>SUMIFS(BU12:BU$1000,$D$12:$D$1000,$D11&amp;"(+)",$P$12:$P$1000,$P11)-SUMIFS(BU12:BU$1000,$D$12:$D$1000,$D11&amp;"(-)",$P$12:$P$1000,$P11)</f>
        <v>0</v>
      </c>
      <c r="BV11" s="5">
        <f>SUMIFS(BV12:BV$1000,$D$12:$D$1000,$D11&amp;"(+)",$P$12:$P$1000,$P11)-SUMIFS(BV12:BV$1000,$D$12:$D$1000,$D11&amp;"(-)",$P$12:$P$1000,$P11)</f>
        <v>0</v>
      </c>
      <c r="BW11" s="5">
        <f>SUMIFS(BW12:BW$1000,$D$12:$D$1000,$D11&amp;"(+)",$P$12:$P$1000,$P11)-SUMIFS(BW12:BW$1000,$D$12:$D$1000,$D11&amp;"(-)",$P$12:$P$1000,$P11)</f>
        <v>0</v>
      </c>
      <c r="BX11" s="5">
        <f>SUMIFS(BX12:BX$1000,$D$12:$D$1000,$D11&amp;"(+)",$P$12:$P$1000,$P11)-SUMIFS(BX12:BX$1000,$D$12:$D$1000,$D11&amp;"(-)",$P$12:$P$1000,$P11)</f>
        <v>0</v>
      </c>
      <c r="BY11" s="5">
        <f>SUMIFS(BY12:BY$1000,$D$12:$D$1000,$D11&amp;"(+)",$P$12:$P$1000,$P11)-SUMIFS(BY12:BY$1000,$D$12:$D$1000,$D11&amp;"(-)",$P$12:$P$1000,$P11)</f>
        <v>0</v>
      </c>
      <c r="BZ11" s="5">
        <f>SUMIFS(BZ12:BZ$1000,$D$12:$D$1000,$D11&amp;"(+)",$P$12:$P$1000,$P11)-SUMIFS(BZ12:BZ$1000,$D$12:$D$1000,$D11&amp;"(-)",$P$12:$P$1000,$P11)</f>
        <v>0</v>
      </c>
      <c r="CA11" s="5">
        <f>SUMIFS(CA12:CA$1000,$D$12:$D$1000,$D11&amp;"(+)",$P$12:$P$1000,$P11)-SUMIFS(CA12:CA$1000,$D$12:$D$1000,$D11&amp;"(-)",$P$12:$P$1000,$P11)</f>
        <v>0</v>
      </c>
      <c r="CB11" s="5">
        <f>SUMIFS(CB12:CB$1000,$D$12:$D$1000,$D11&amp;"(+)",$P$12:$P$1000,$P11)-SUMIFS(CB12:CB$1000,$D$12:$D$1000,$D11&amp;"(-)",$P$12:$P$1000,$P11)</f>
        <v>0</v>
      </c>
      <c r="CC11" s="5">
        <f>SUMIFS(CC12:CC$1000,$D$12:$D$1000,$D11&amp;"(+)",$P$12:$P$1000,$P11)-SUMIFS(CC12:CC$1000,$D$12:$D$1000,$D11&amp;"(-)",$P$12:$P$1000,$P11)</f>
        <v>0</v>
      </c>
      <c r="CD11" s="5">
        <f>SUMIFS(CD12:CD$1000,$D$12:$D$1000,$D11&amp;"(+)",$P$12:$P$1000,$P11)-SUMIFS(CD12:CD$1000,$D$12:$D$1000,$D11&amp;"(-)",$P$12:$P$1000,$P11)</f>
        <v>0</v>
      </c>
      <c r="CE11" s="5">
        <f>SUMIFS(CE12:CE$1000,$D$12:$D$1000,$D11&amp;"(+)",$P$12:$P$1000,$P11)-SUMIFS(CE12:CE$1000,$D$12:$D$1000,$D11&amp;"(-)",$P$12:$P$1000,$P11)</f>
        <v>0</v>
      </c>
      <c r="CF11" s="5">
        <f>SUMIFS(CF12:CF$1000,$D$12:$D$1000,$D11&amp;"(+)",$P$12:$P$1000,$P11)-SUMIFS(CF12:CF$1000,$D$12:$D$1000,$D11&amp;"(-)",$P$12:$P$1000,$P11)</f>
        <v>0</v>
      </c>
    </row>
    <row r="12" spans="2:84" x14ac:dyDescent="0.3">
      <c r="B12" s="13">
        <f>ROW()</f>
        <v>12</v>
      </c>
      <c r="D12" s="34" t="s">
        <v>78</v>
      </c>
      <c r="H12" s="1" t="str">
        <f>$H$11</f>
        <v>Финансовый поток (CF)</v>
      </c>
      <c r="I12" s="1" t="s">
        <v>70</v>
      </c>
      <c r="M12" s="34" t="str">
        <f>$M$11</f>
        <v>руб./ед.ГП</v>
      </c>
      <c r="P12" s="42" t="str">
        <f>$P$11</f>
        <v>B2B-offline</v>
      </c>
      <c r="U12" s="5">
        <f ca="1">SUM(INDIRECT(ADDRESS($B12,$X$2)&amp;":"&amp;ADDRESS($B12,SUMIFS($2:$2,$1:$1,IF($P$8=0,1,$P$8)))))</f>
        <v>50</v>
      </c>
      <c r="X12" s="5">
        <v>10</v>
      </c>
      <c r="Y12" s="5">
        <v>10</v>
      </c>
      <c r="Z12" s="5">
        <v>10</v>
      </c>
      <c r="AA12" s="5">
        <v>10</v>
      </c>
      <c r="AB12" s="5">
        <v>10</v>
      </c>
    </row>
    <row r="13" spans="2:84" x14ac:dyDescent="0.3">
      <c r="B13" s="13">
        <f>ROW()</f>
        <v>13</v>
      </c>
      <c r="D13" s="34" t="str">
        <f>$D$12</f>
        <v>CF(-)</v>
      </c>
      <c r="H13" s="1" t="str">
        <f t="shared" ref="H13:H41" si="3">$H$11</f>
        <v>Финансовый поток (CF)</v>
      </c>
      <c r="I13" s="1" t="s">
        <v>71</v>
      </c>
      <c r="M13" s="34" t="str">
        <f t="shared" ref="M13:M36" si="4">$M$11</f>
        <v>руб./ед.ГП</v>
      </c>
      <c r="P13" s="42" t="str">
        <f t="shared" ref="P13:P36" si="5">$P$11</f>
        <v>B2B-offline</v>
      </c>
      <c r="U13" s="5">
        <f ca="1">SUM(INDIRECT(ADDRESS($B13,$X$2)&amp;":"&amp;ADDRESS($B13,SUMIFS($2:$2,$1:$1,IF($P$8=0,1,$P$8)))))</f>
        <v>3</v>
      </c>
      <c r="X13" s="5">
        <f>SUM(X14:X15)</f>
        <v>3</v>
      </c>
    </row>
    <row r="14" spans="2:84" x14ac:dyDescent="0.3">
      <c r="B14" s="13">
        <f>ROW()</f>
        <v>14</v>
      </c>
      <c r="H14" s="1" t="str">
        <f t="shared" si="3"/>
        <v>Финансовый поток (CF)</v>
      </c>
      <c r="I14" s="1" t="str">
        <f>$I$13</f>
        <v>Оплата расходов на продажу</v>
      </c>
      <c r="J14" s="1" t="s">
        <v>72</v>
      </c>
      <c r="M14" s="34" t="str">
        <f t="shared" si="4"/>
        <v>руб./ед.ГП</v>
      </c>
      <c r="P14" s="42" t="str">
        <f t="shared" si="5"/>
        <v>B2B-offline</v>
      </c>
      <c r="U14" s="5">
        <f ca="1">SUM(INDIRECT(ADDRESS($B14,$X$2)&amp;":"&amp;ADDRESS($B14,SUMIFS($2:$2,$1:$1,IF($P$8=0,1,$P$8)))))</f>
        <v>2</v>
      </c>
      <c r="X14" s="5">
        <v>2</v>
      </c>
    </row>
    <row r="15" spans="2:84" x14ac:dyDescent="0.3">
      <c r="B15" s="13">
        <f>ROW()</f>
        <v>15</v>
      </c>
      <c r="H15" s="1" t="str">
        <f t="shared" si="3"/>
        <v>Финансовый поток (CF)</v>
      </c>
      <c r="I15" s="1" t="str">
        <f>$I$13</f>
        <v>Оплата расходов на продажу</v>
      </c>
      <c r="J15" s="1" t="s">
        <v>73</v>
      </c>
      <c r="M15" s="34" t="str">
        <f t="shared" si="4"/>
        <v>руб./ед.ГП</v>
      </c>
      <c r="P15" s="42" t="str">
        <f t="shared" si="5"/>
        <v>B2B-offline</v>
      </c>
      <c r="U15" s="5">
        <f ca="1">SUM(INDIRECT(ADDRESS($B15,$X$2)&amp;":"&amp;ADDRESS($B15,SUMIFS($2:$2,$1:$1,IF($P$8=0,1,$P$8)))))</f>
        <v>1</v>
      </c>
      <c r="X15" s="5">
        <v>1</v>
      </c>
    </row>
    <row r="16" spans="2:84" x14ac:dyDescent="0.3">
      <c r="B16" s="13">
        <f>ROW()</f>
        <v>16</v>
      </c>
      <c r="D16" s="34" t="str">
        <f>$D$12</f>
        <v>CF(-)</v>
      </c>
      <c r="H16" s="1" t="str">
        <f t="shared" si="3"/>
        <v>Финансовый поток (CF)</v>
      </c>
      <c r="I16" s="1" t="s">
        <v>74</v>
      </c>
      <c r="M16" s="34" t="str">
        <f t="shared" si="4"/>
        <v>руб./ед.ГП</v>
      </c>
      <c r="P16" s="42" t="str">
        <f t="shared" si="5"/>
        <v>B2B-offline</v>
      </c>
      <c r="U16" s="5">
        <f ca="1">SUM(INDIRECT(ADDRESS($B16,$X$2)&amp;":"&amp;ADDRESS($B16,SUMIFS($2:$2,$1:$1,IF($P$8=0,1,$P$8)))))</f>
        <v>3</v>
      </c>
      <c r="X16" s="5">
        <v>3</v>
      </c>
    </row>
    <row r="17" spans="2:28" x14ac:dyDescent="0.3">
      <c r="B17" s="13">
        <f>ROW()</f>
        <v>17</v>
      </c>
      <c r="D17" s="34" t="s">
        <v>79</v>
      </c>
      <c r="H17" s="1" t="str">
        <f t="shared" si="3"/>
        <v>Финансовый поток (CF)</v>
      </c>
      <c r="I17" s="1" t="s">
        <v>75</v>
      </c>
      <c r="M17" s="34" t="str">
        <f t="shared" si="4"/>
        <v>руб./ед.ГП</v>
      </c>
      <c r="P17" s="42" t="str">
        <f t="shared" si="5"/>
        <v>B2B-offline</v>
      </c>
      <c r="U17" s="5">
        <f ca="1">SUM(INDIRECT(ADDRESS($B17,$X$2)&amp;":"&amp;ADDRESS($B17,SUMIFS($2:$2,$1:$1,IF($P$8=0,1,$P$8)))))</f>
        <v>500</v>
      </c>
      <c r="X17" s="5">
        <f>SUM(X18:X19)</f>
        <v>0</v>
      </c>
      <c r="Y17" s="5">
        <f t="shared" ref="Y17:AB17" si="6">SUM(Y18:Y19)</f>
        <v>200</v>
      </c>
      <c r="Z17" s="5">
        <f t="shared" si="6"/>
        <v>300</v>
      </c>
      <c r="AA17" s="5">
        <f t="shared" si="6"/>
        <v>0</v>
      </c>
      <c r="AB17" s="5">
        <f t="shared" si="6"/>
        <v>0</v>
      </c>
    </row>
    <row r="18" spans="2:28" x14ac:dyDescent="0.3">
      <c r="B18" s="13">
        <f>ROW()</f>
        <v>18</v>
      </c>
      <c r="H18" s="1" t="str">
        <f t="shared" si="3"/>
        <v>Финансовый поток (CF)</v>
      </c>
      <c r="I18" s="1" t="str">
        <f>$I$17</f>
        <v>Закупки сырья и материалов</v>
      </c>
      <c r="J18" s="1" t="s">
        <v>76</v>
      </c>
      <c r="M18" s="34" t="str">
        <f t="shared" si="4"/>
        <v>руб./ед.ГП</v>
      </c>
      <c r="P18" s="42" t="str">
        <f t="shared" si="5"/>
        <v>B2B-offline</v>
      </c>
      <c r="U18" s="5">
        <f ca="1">SUM(INDIRECT(ADDRESS($B18,$X$2)&amp;":"&amp;ADDRESS($B18,SUMIFS($2:$2,$1:$1,IF($P$8=0,1,$P$8)))))</f>
        <v>200</v>
      </c>
      <c r="Y18" s="5">
        <v>200</v>
      </c>
    </row>
    <row r="19" spans="2:28" x14ac:dyDescent="0.3">
      <c r="B19" s="13">
        <f>ROW()</f>
        <v>19</v>
      </c>
      <c r="H19" s="1" t="str">
        <f t="shared" si="3"/>
        <v>Финансовый поток (CF)</v>
      </c>
      <c r="I19" s="1" t="str">
        <f>$I$17</f>
        <v>Закупки сырья и материалов</v>
      </c>
      <c r="J19" s="1" t="s">
        <v>77</v>
      </c>
      <c r="M19" s="34" t="str">
        <f t="shared" si="4"/>
        <v>руб./ед.ГП</v>
      </c>
      <c r="P19" s="42" t="str">
        <f t="shared" si="5"/>
        <v>B2B-offline</v>
      </c>
      <c r="U19" s="5">
        <f ca="1">SUM(INDIRECT(ADDRESS($B19,$X$2)&amp;":"&amp;ADDRESS($B19,SUMIFS($2:$2,$1:$1,IF($P$8=0,1,$P$8)))))</f>
        <v>300</v>
      </c>
      <c r="Z19" s="5">
        <v>300</v>
      </c>
    </row>
    <row r="20" spans="2:28" x14ac:dyDescent="0.3">
      <c r="B20" s="13">
        <f>ROW()</f>
        <v>20</v>
      </c>
      <c r="D20" s="34" t="s">
        <v>79</v>
      </c>
      <c r="H20" s="1" t="str">
        <f t="shared" si="3"/>
        <v>Финансовый поток (CF)</v>
      </c>
      <c r="I20" s="1" t="s">
        <v>80</v>
      </c>
      <c r="M20" s="34" t="str">
        <f t="shared" si="4"/>
        <v>руб./ед.ГП</v>
      </c>
      <c r="P20" s="42" t="str">
        <f t="shared" si="5"/>
        <v>B2B-offline</v>
      </c>
      <c r="U20" s="5">
        <f ca="1">SUM(INDIRECT(ADDRESS($B20,$X$2)&amp;":"&amp;ADDRESS($B20,SUMIFS($2:$2,$1:$1,IF($P$8=0,1,$P$8)))))</f>
        <v>120</v>
      </c>
      <c r="X20" s="5">
        <f>SUM(X21:X24)</f>
        <v>0</v>
      </c>
      <c r="Y20" s="5">
        <f t="shared" ref="Y20:AB20" si="7">SUM(Y21:Y24)</f>
        <v>20</v>
      </c>
      <c r="Z20" s="5">
        <f t="shared" si="7"/>
        <v>60</v>
      </c>
      <c r="AA20" s="5">
        <f t="shared" si="7"/>
        <v>40</v>
      </c>
      <c r="AB20" s="5">
        <f t="shared" si="7"/>
        <v>0</v>
      </c>
    </row>
    <row r="21" spans="2:28" x14ac:dyDescent="0.3">
      <c r="B21" s="13">
        <f>ROW()</f>
        <v>21</v>
      </c>
      <c r="H21" s="1" t="str">
        <f t="shared" si="3"/>
        <v>Финансовый поток (CF)</v>
      </c>
      <c r="I21" s="1" t="str">
        <f>$I$20</f>
        <v>Производство</v>
      </c>
      <c r="J21" s="1" t="s">
        <v>81</v>
      </c>
      <c r="M21" s="34" t="str">
        <f t="shared" si="4"/>
        <v>руб./ед.ГП</v>
      </c>
      <c r="P21" s="42" t="str">
        <f t="shared" si="5"/>
        <v>B2B-offline</v>
      </c>
      <c r="U21" s="5">
        <f ca="1">SUM(INDIRECT(ADDRESS($B21,$X$2)&amp;":"&amp;ADDRESS($B21,SUMIFS($2:$2,$1:$1,IF($P$8=0,1,$P$8)))))</f>
        <v>10</v>
      </c>
      <c r="Y21" s="5">
        <v>5</v>
      </c>
      <c r="Z21" s="5">
        <v>5</v>
      </c>
    </row>
    <row r="22" spans="2:28" x14ac:dyDescent="0.3">
      <c r="B22" s="13">
        <f>ROW()</f>
        <v>22</v>
      </c>
      <c r="H22" s="1" t="str">
        <f t="shared" si="3"/>
        <v>Финансовый поток (CF)</v>
      </c>
      <c r="I22" s="1" t="str">
        <f>$I$20</f>
        <v>Производство</v>
      </c>
      <c r="J22" s="1" t="s">
        <v>82</v>
      </c>
      <c r="M22" s="34" t="str">
        <f t="shared" si="4"/>
        <v>руб./ед.ГП</v>
      </c>
      <c r="P22" s="42" t="str">
        <f t="shared" si="5"/>
        <v>B2B-offline</v>
      </c>
      <c r="U22" s="5">
        <f ca="1">SUM(INDIRECT(ADDRESS($B22,$X$2)&amp;":"&amp;ADDRESS($B22,SUMIFS($2:$2,$1:$1,IF($P$8=0,1,$P$8)))))</f>
        <v>30</v>
      </c>
      <c r="Y22" s="5">
        <v>15</v>
      </c>
      <c r="Z22" s="5">
        <v>15</v>
      </c>
    </row>
    <row r="23" spans="2:28" x14ac:dyDescent="0.3">
      <c r="B23" s="13">
        <f>ROW()</f>
        <v>23</v>
      </c>
      <c r="H23" s="1" t="str">
        <f t="shared" si="3"/>
        <v>Финансовый поток (CF)</v>
      </c>
      <c r="I23" s="1" t="str">
        <f t="shared" ref="I23:I24" si="8">$I$20</f>
        <v>Производство</v>
      </c>
      <c r="J23" s="1" t="s">
        <v>83</v>
      </c>
      <c r="M23" s="34" t="str">
        <f t="shared" si="4"/>
        <v>руб./ед.ГП</v>
      </c>
      <c r="P23" s="42" t="str">
        <f t="shared" si="5"/>
        <v>B2B-offline</v>
      </c>
      <c r="U23" s="5">
        <f ca="1">SUM(INDIRECT(ADDRESS($B23,$X$2)&amp;":"&amp;ADDRESS($B23,SUMIFS($2:$2,$1:$1,IF($P$8=0,1,$P$8)))))</f>
        <v>20</v>
      </c>
      <c r="Z23" s="5">
        <v>10</v>
      </c>
      <c r="AA23" s="5">
        <v>10</v>
      </c>
    </row>
    <row r="24" spans="2:28" x14ac:dyDescent="0.3">
      <c r="B24" s="13">
        <f>ROW()</f>
        <v>24</v>
      </c>
      <c r="H24" s="1" t="str">
        <f t="shared" si="3"/>
        <v>Финансовый поток (CF)</v>
      </c>
      <c r="I24" s="1" t="str">
        <f t="shared" si="8"/>
        <v>Производство</v>
      </c>
      <c r="J24" s="1" t="s">
        <v>84</v>
      </c>
      <c r="M24" s="34" t="str">
        <f t="shared" si="4"/>
        <v>руб./ед.ГП</v>
      </c>
      <c r="P24" s="42" t="str">
        <f t="shared" si="5"/>
        <v>B2B-offline</v>
      </c>
      <c r="U24" s="5">
        <f ca="1">SUM(INDIRECT(ADDRESS($B24,$X$2)&amp;":"&amp;ADDRESS($B24,SUMIFS($2:$2,$1:$1,IF($P$8=0,1,$P$8)))))</f>
        <v>60</v>
      </c>
      <c r="Z24" s="5">
        <v>30</v>
      </c>
      <c r="AA24" s="5">
        <v>30</v>
      </c>
    </row>
    <row r="25" spans="2:28" x14ac:dyDescent="0.3">
      <c r="B25" s="13">
        <f>ROW()</f>
        <v>25</v>
      </c>
      <c r="D25" s="34" t="str">
        <f>$D$12</f>
        <v>CF(-)</v>
      </c>
      <c r="H25" s="1" t="str">
        <f t="shared" si="3"/>
        <v>Финансовый поток (CF)</v>
      </c>
      <c r="I25" s="1" t="s">
        <v>85</v>
      </c>
      <c r="M25" s="34" t="str">
        <f t="shared" si="4"/>
        <v>руб./ед.ГП</v>
      </c>
      <c r="P25" s="42" t="str">
        <f t="shared" si="5"/>
        <v>B2B-offline</v>
      </c>
      <c r="U25" s="5">
        <f ca="1">SUM(INDIRECT(ADDRESS($B25,$X$2)&amp;":"&amp;ADDRESS($B25,SUMIFS($2:$2,$1:$1,IF($P$8=0,1,$P$8)))))</f>
        <v>500</v>
      </c>
      <c r="X25" s="5">
        <f>SUM(X26:X27)</f>
        <v>60</v>
      </c>
      <c r="Y25" s="5">
        <f t="shared" ref="Y25" si="9">SUM(Y26:Y27)</f>
        <v>250</v>
      </c>
      <c r="Z25" s="5">
        <f t="shared" ref="Z25" si="10">SUM(Z26:Z27)</f>
        <v>190</v>
      </c>
      <c r="AA25" s="5">
        <f t="shared" ref="AA25" si="11">SUM(AA26:AA27)</f>
        <v>0</v>
      </c>
      <c r="AB25" s="5">
        <f t="shared" ref="AB25" si="12">SUM(AB26:AB27)</f>
        <v>0</v>
      </c>
    </row>
    <row r="26" spans="2:28" x14ac:dyDescent="0.3">
      <c r="B26" s="13">
        <f>ROW()</f>
        <v>26</v>
      </c>
      <c r="H26" s="1" t="str">
        <f t="shared" si="3"/>
        <v>Финансовый поток (CF)</v>
      </c>
      <c r="I26" s="1" t="str">
        <f>$I$25</f>
        <v>Оплата сырья и материалов</v>
      </c>
      <c r="J26" s="1" t="s">
        <v>76</v>
      </c>
      <c r="M26" s="34" t="str">
        <f t="shared" si="4"/>
        <v>руб./ед.ГП</v>
      </c>
      <c r="P26" s="42" t="str">
        <f t="shared" si="5"/>
        <v>B2B-offline</v>
      </c>
      <c r="U26" s="5">
        <f ca="1">SUM(INDIRECT(ADDRESS($B26,$X$2)&amp;":"&amp;ADDRESS($B26,SUMIFS($2:$2,$1:$1,IF($P$8=0,1,$P$8)))))</f>
        <v>200</v>
      </c>
      <c r="X26" s="5">
        <f>30%*Y18</f>
        <v>60</v>
      </c>
      <c r="Y26" s="5">
        <f>Y18*50%</f>
        <v>100</v>
      </c>
      <c r="Z26" s="5">
        <f>20%*Y18</f>
        <v>40</v>
      </c>
    </row>
    <row r="27" spans="2:28" x14ac:dyDescent="0.3">
      <c r="B27" s="13">
        <f>ROW()</f>
        <v>27</v>
      </c>
      <c r="H27" s="1" t="str">
        <f t="shared" si="3"/>
        <v>Финансовый поток (CF)</v>
      </c>
      <c r="I27" s="1" t="str">
        <f>$I$25</f>
        <v>Оплата сырья и материалов</v>
      </c>
      <c r="J27" s="1" t="s">
        <v>77</v>
      </c>
      <c r="M27" s="34" t="str">
        <f t="shared" si="4"/>
        <v>руб./ед.ГП</v>
      </c>
      <c r="P27" s="42" t="str">
        <f t="shared" si="5"/>
        <v>B2B-offline</v>
      </c>
      <c r="U27" s="5">
        <f ca="1">SUM(INDIRECT(ADDRESS($B27,$X$2)&amp;":"&amp;ADDRESS($B27,SUMIFS($2:$2,$1:$1,IF($P$8=0,1,$P$8)))))</f>
        <v>300</v>
      </c>
      <c r="Y27" s="5">
        <f>50%*Z19</f>
        <v>150</v>
      </c>
      <c r="Z27" s="5">
        <f>50%*Z19</f>
        <v>150</v>
      </c>
    </row>
    <row r="28" spans="2:28" x14ac:dyDescent="0.3">
      <c r="B28" s="13">
        <f>ROW()</f>
        <v>28</v>
      </c>
      <c r="D28" s="34" t="str">
        <f>$D$12</f>
        <v>CF(-)</v>
      </c>
      <c r="H28" s="1" t="str">
        <f t="shared" si="3"/>
        <v>Финансовый поток (CF)</v>
      </c>
      <c r="I28" s="1" t="s">
        <v>86</v>
      </c>
      <c r="M28" s="34" t="str">
        <f t="shared" si="4"/>
        <v>руб./ед.ГП</v>
      </c>
      <c r="P28" s="42" t="str">
        <f t="shared" si="5"/>
        <v>B2B-offline</v>
      </c>
      <c r="U28" s="5">
        <f ca="1">SUM(INDIRECT(ADDRESS($B28,$X$2)&amp;":"&amp;ADDRESS($B28,SUMIFS($2:$2,$1:$1,IF($P$8=0,1,$P$8)))))</f>
        <v>120</v>
      </c>
      <c r="X28" s="5">
        <f>SUM(X29:X32)</f>
        <v>0</v>
      </c>
      <c r="Y28" s="5">
        <f t="shared" ref="Y28" si="13">SUM(Y29:Y32)</f>
        <v>0</v>
      </c>
      <c r="Z28" s="5">
        <f t="shared" ref="Z28" si="14">SUM(Z29:Z32)</f>
        <v>20</v>
      </c>
      <c r="AA28" s="5">
        <f t="shared" ref="AA28" si="15">SUM(AA29:AA32)</f>
        <v>60</v>
      </c>
      <c r="AB28" s="5">
        <f t="shared" ref="AB28" si="16">SUM(AB29:AB32)</f>
        <v>40</v>
      </c>
    </row>
    <row r="29" spans="2:28" x14ac:dyDescent="0.3">
      <c r="B29" s="13">
        <f>ROW()</f>
        <v>29</v>
      </c>
      <c r="H29" s="1" t="str">
        <f t="shared" si="3"/>
        <v>Финансовый поток (CF)</v>
      </c>
      <c r="I29" s="1" t="str">
        <f>$I$28</f>
        <v>Оплата производственных расходов</v>
      </c>
      <c r="J29" s="1" t="s">
        <v>81</v>
      </c>
      <c r="M29" s="34" t="str">
        <f t="shared" si="4"/>
        <v>руб./ед.ГП</v>
      </c>
      <c r="P29" s="42" t="str">
        <f t="shared" si="5"/>
        <v>B2B-offline</v>
      </c>
      <c r="U29" s="5">
        <f ca="1">SUM(INDIRECT(ADDRESS($B29,$X$2)&amp;":"&amp;ADDRESS($B29,SUMIFS($2:$2,$1:$1,IF($P$8=0,1,$P$8)))))</f>
        <v>10</v>
      </c>
      <c r="X29" s="5">
        <f>W21</f>
        <v>0</v>
      </c>
      <c r="Y29" s="5">
        <f t="shared" ref="Y29:AB29" si="17">X21</f>
        <v>0</v>
      </c>
      <c r="Z29" s="5">
        <f t="shared" si="17"/>
        <v>5</v>
      </c>
      <c r="AA29" s="5">
        <f t="shared" si="17"/>
        <v>5</v>
      </c>
      <c r="AB29" s="5">
        <f t="shared" si="17"/>
        <v>0</v>
      </c>
    </row>
    <row r="30" spans="2:28" x14ac:dyDescent="0.3">
      <c r="B30" s="13">
        <f>ROW()</f>
        <v>30</v>
      </c>
      <c r="H30" s="1" t="str">
        <f t="shared" si="3"/>
        <v>Финансовый поток (CF)</v>
      </c>
      <c r="I30" s="1" t="str">
        <f t="shared" ref="I30:I32" si="18">$I$28</f>
        <v>Оплата производственных расходов</v>
      </c>
      <c r="J30" s="1" t="s">
        <v>82</v>
      </c>
      <c r="M30" s="34" t="str">
        <f t="shared" si="4"/>
        <v>руб./ед.ГП</v>
      </c>
      <c r="P30" s="42" t="str">
        <f t="shared" si="5"/>
        <v>B2B-offline</v>
      </c>
      <c r="U30" s="5">
        <f ca="1">SUM(INDIRECT(ADDRESS($B30,$X$2)&amp;":"&amp;ADDRESS($B30,SUMIFS($2:$2,$1:$1,IF($P$8=0,1,$P$8)))))</f>
        <v>30</v>
      </c>
      <c r="X30" s="5">
        <f t="shared" ref="X30:AB30" si="19">W22</f>
        <v>0</v>
      </c>
      <c r="Y30" s="5">
        <f t="shared" si="19"/>
        <v>0</v>
      </c>
      <c r="Z30" s="5">
        <f t="shared" si="19"/>
        <v>15</v>
      </c>
      <c r="AA30" s="5">
        <f t="shared" si="19"/>
        <v>15</v>
      </c>
      <c r="AB30" s="5">
        <f t="shared" si="19"/>
        <v>0</v>
      </c>
    </row>
    <row r="31" spans="2:28" x14ac:dyDescent="0.3">
      <c r="B31" s="13">
        <f>ROW()</f>
        <v>31</v>
      </c>
      <c r="H31" s="1" t="str">
        <f t="shared" si="3"/>
        <v>Финансовый поток (CF)</v>
      </c>
      <c r="I31" s="1" t="str">
        <f t="shared" si="18"/>
        <v>Оплата производственных расходов</v>
      </c>
      <c r="J31" s="1" t="s">
        <v>83</v>
      </c>
      <c r="M31" s="34" t="str">
        <f t="shared" si="4"/>
        <v>руб./ед.ГП</v>
      </c>
      <c r="P31" s="42" t="str">
        <f t="shared" si="5"/>
        <v>B2B-offline</v>
      </c>
      <c r="U31" s="5">
        <f ca="1">SUM(INDIRECT(ADDRESS($B31,$X$2)&amp;":"&amp;ADDRESS($B31,SUMIFS($2:$2,$1:$1,IF($P$8=0,1,$P$8)))))</f>
        <v>20</v>
      </c>
      <c r="X31" s="5">
        <f t="shared" ref="X31:AB31" si="20">W23</f>
        <v>0</v>
      </c>
      <c r="Y31" s="5">
        <f t="shared" si="20"/>
        <v>0</v>
      </c>
      <c r="Z31" s="5">
        <f t="shared" si="20"/>
        <v>0</v>
      </c>
      <c r="AA31" s="5">
        <f t="shared" si="20"/>
        <v>10</v>
      </c>
      <c r="AB31" s="5">
        <f t="shared" si="20"/>
        <v>10</v>
      </c>
    </row>
    <row r="32" spans="2:28" x14ac:dyDescent="0.3">
      <c r="B32" s="13">
        <f>ROW()</f>
        <v>32</v>
      </c>
      <c r="H32" s="1" t="str">
        <f t="shared" si="3"/>
        <v>Финансовый поток (CF)</v>
      </c>
      <c r="I32" s="1" t="str">
        <f t="shared" si="18"/>
        <v>Оплата производственных расходов</v>
      </c>
      <c r="J32" s="1" t="s">
        <v>84</v>
      </c>
      <c r="M32" s="34" t="str">
        <f t="shared" si="4"/>
        <v>руб./ед.ГП</v>
      </c>
      <c r="P32" s="42" t="str">
        <f t="shared" si="5"/>
        <v>B2B-offline</v>
      </c>
      <c r="U32" s="5">
        <f ca="1">SUM(INDIRECT(ADDRESS($B32,$X$2)&amp;":"&amp;ADDRESS($B32,SUMIFS($2:$2,$1:$1,IF($P$8=0,1,$P$8)))))</f>
        <v>60</v>
      </c>
      <c r="X32" s="5">
        <f t="shared" ref="X32:AB32" si="21">W24</f>
        <v>0</v>
      </c>
      <c r="Y32" s="5">
        <f t="shared" si="21"/>
        <v>0</v>
      </c>
      <c r="Z32" s="5">
        <f t="shared" si="21"/>
        <v>0</v>
      </c>
      <c r="AA32" s="5">
        <f t="shared" si="21"/>
        <v>30</v>
      </c>
      <c r="AB32" s="5">
        <f t="shared" si="21"/>
        <v>30</v>
      </c>
    </row>
    <row r="33" spans="2:29" x14ac:dyDescent="0.3">
      <c r="B33" s="13">
        <f>ROW()</f>
        <v>33</v>
      </c>
      <c r="D33" s="34" t="str">
        <f>$D$12</f>
        <v>CF(-)</v>
      </c>
      <c r="H33" s="1" t="str">
        <f t="shared" si="3"/>
        <v>Финансовый поток (CF)</v>
      </c>
      <c r="I33" s="1" t="s">
        <v>87</v>
      </c>
      <c r="M33" s="34" t="str">
        <f t="shared" si="4"/>
        <v>руб./ед.ГП</v>
      </c>
      <c r="P33" s="42" t="str">
        <f t="shared" si="5"/>
        <v>B2B-offline</v>
      </c>
      <c r="U33" s="5">
        <f ca="1">SUM(INDIRECT(ADDRESS($B33,$X$2)&amp;":"&amp;ADDRESS($B33,SUMIFS($2:$2,$1:$1,IF($P$8=0,1,$P$8)))))</f>
        <v>15</v>
      </c>
      <c r="AA33" s="5">
        <v>5</v>
      </c>
      <c r="AB33" s="5">
        <v>5</v>
      </c>
      <c r="AC33" s="5">
        <v>5</v>
      </c>
    </row>
    <row r="34" spans="2:29" x14ac:dyDescent="0.3">
      <c r="B34" s="13">
        <f>ROW()</f>
        <v>34</v>
      </c>
      <c r="H34" s="1" t="str">
        <f t="shared" si="3"/>
        <v>Финансовый поток (CF)</v>
      </c>
      <c r="I34" s="1" t="s">
        <v>88</v>
      </c>
      <c r="M34" s="34" t="str">
        <f t="shared" si="4"/>
        <v>руб./ед.ГП</v>
      </c>
      <c r="P34" s="42" t="str">
        <f t="shared" si="5"/>
        <v>B2B-offline</v>
      </c>
      <c r="U34" s="5">
        <f ca="1">SUM(INDIRECT(ADDRESS($B34,$X$2)&amp;":"&amp;ADDRESS($B34,SUMIFS($2:$2,$1:$1,IF($P$8=0,1,$P$8)))))</f>
        <v>20</v>
      </c>
      <c r="AB34" s="5">
        <v>20</v>
      </c>
    </row>
    <row r="35" spans="2:29" x14ac:dyDescent="0.3">
      <c r="B35" s="13">
        <f>ROW()</f>
        <v>35</v>
      </c>
      <c r="D35" s="34" t="s">
        <v>93</v>
      </c>
      <c r="H35" s="1" t="str">
        <f t="shared" si="3"/>
        <v>Финансовый поток (CF)</v>
      </c>
      <c r="I35" s="1" t="s">
        <v>89</v>
      </c>
      <c r="M35" s="34" t="str">
        <f t="shared" si="4"/>
        <v>руб./ед.ГП</v>
      </c>
      <c r="P35" s="42" t="str">
        <f t="shared" si="5"/>
        <v>B2B-offline</v>
      </c>
      <c r="U35" s="5">
        <f ca="1">SUM(INDIRECT(ADDRESS($B35,$X$2)&amp;":"&amp;ADDRESS($B35,SUMIFS($2:$2,$1:$1,IF($P$8=0,1,$P$8)))))</f>
        <v>1200</v>
      </c>
      <c r="AB35" s="5">
        <v>1200</v>
      </c>
    </row>
    <row r="36" spans="2:29" x14ac:dyDescent="0.3">
      <c r="B36" s="13">
        <f>ROW()</f>
        <v>36</v>
      </c>
      <c r="D36" s="34" t="s">
        <v>91</v>
      </c>
      <c r="H36" s="1" t="str">
        <f t="shared" si="3"/>
        <v>Финансовый поток (CF)</v>
      </c>
      <c r="I36" s="1" t="s">
        <v>90</v>
      </c>
      <c r="M36" s="34" t="str">
        <f t="shared" si="4"/>
        <v>руб./ед.ГП</v>
      </c>
      <c r="P36" s="42" t="str">
        <f t="shared" si="5"/>
        <v>B2B-offline</v>
      </c>
      <c r="U36" s="5">
        <f ca="1">SUM(INDIRECT(ADDRESS($B36,$X$2)&amp;":"&amp;ADDRESS($B36,SUMIFS($2:$2,$1:$1,IF($P$8=0,1,$P$8)))))</f>
        <v>1200</v>
      </c>
      <c r="AC36" s="5">
        <v>1200</v>
      </c>
    </row>
    <row r="37" spans="2:29" x14ac:dyDescent="0.3">
      <c r="B37" s="13">
        <f>ROW()</f>
        <v>37</v>
      </c>
      <c r="H37" s="1" t="str">
        <f t="shared" si="3"/>
        <v>Финансовый поток (CF)</v>
      </c>
      <c r="U37" s="5">
        <f ca="1">SUM(INDIRECT(ADDRESS($B37,$X$2)&amp;":"&amp;ADDRESS($B37,SUMIFS($2:$2,$1:$1,IF($P$8=0,1,$P$8)))))</f>
        <v>0</v>
      </c>
    </row>
    <row r="38" spans="2:29" x14ac:dyDescent="0.3">
      <c r="B38" s="13">
        <f>ROW()</f>
        <v>38</v>
      </c>
      <c r="H38" s="1" t="str">
        <f t="shared" si="3"/>
        <v>Финансовый поток (CF)</v>
      </c>
      <c r="U38" s="5">
        <f ca="1">SUM(INDIRECT(ADDRESS($B38,$X$2)&amp;":"&amp;ADDRESS($B38,SUMIFS($2:$2,$1:$1,IF($P$8=0,1,$P$8)))))</f>
        <v>0</v>
      </c>
    </row>
    <row r="39" spans="2:29" x14ac:dyDescent="0.3">
      <c r="B39" s="13">
        <f>ROW()</f>
        <v>39</v>
      </c>
      <c r="H39" s="1" t="str">
        <f t="shared" si="3"/>
        <v>Финансовый поток (CF)</v>
      </c>
      <c r="U39" s="5">
        <f ca="1">SUM(INDIRECT(ADDRESS($B39,$X$2)&amp;":"&amp;ADDRESS($B39,SUMIFS($2:$2,$1:$1,IF($P$8=0,1,$P$8)))))</f>
        <v>0</v>
      </c>
    </row>
    <row r="40" spans="2:29" x14ac:dyDescent="0.3">
      <c r="B40" s="13">
        <f>ROW()</f>
        <v>40</v>
      </c>
      <c r="H40" s="1" t="str">
        <f t="shared" si="3"/>
        <v>Финансовый поток (CF)</v>
      </c>
      <c r="U40" s="5">
        <f ca="1">SUM(INDIRECT(ADDRESS($B40,$X$2)&amp;":"&amp;ADDRESS($B40,SUMIFS($2:$2,$1:$1,IF($P$8=0,1,$P$8)))))</f>
        <v>0</v>
      </c>
    </row>
    <row r="41" spans="2:29" x14ac:dyDescent="0.3">
      <c r="B41" s="13">
        <f>ROW()</f>
        <v>41</v>
      </c>
      <c r="H41" s="1" t="str">
        <f t="shared" si="3"/>
        <v>Финансовый поток (CF)</v>
      </c>
      <c r="U41" s="5">
        <f ca="1">SUM(INDIRECT(ADDRESS($B41,$X$2)&amp;":"&amp;ADDRESS($B41,SUMIFS($2:$2,$1:$1,IF($P$8=0,1,$P$8)))))</f>
        <v>0</v>
      </c>
    </row>
    <row r="42" spans="2:29" x14ac:dyDescent="0.3">
      <c r="B42" s="13">
        <f>ROW()</f>
        <v>42</v>
      </c>
    </row>
    <row r="43" spans="2:29" x14ac:dyDescent="0.3">
      <c r="B43" s="13">
        <f>ROW()</f>
        <v>43</v>
      </c>
    </row>
    <row r="44" spans="2:29" x14ac:dyDescent="0.3">
      <c r="B44" s="13">
        <f>ROW()</f>
        <v>44</v>
      </c>
    </row>
    <row r="45" spans="2:29" x14ac:dyDescent="0.3">
      <c r="B45" s="13">
        <f>ROW()</f>
        <v>45</v>
      </c>
    </row>
    <row r="46" spans="2:29" x14ac:dyDescent="0.3">
      <c r="B46" s="13">
        <f>ROW()</f>
        <v>46</v>
      </c>
    </row>
  </sheetData>
  <conditionalFormatting sqref="X4:Z4">
    <cfRule type="containsBlanks" dxfId="146" priority="126">
      <formula>LEN(TRIM(X4))=0</formula>
    </cfRule>
  </conditionalFormatting>
  <conditionalFormatting sqref="X1:Z1 A11:A46">
    <cfRule type="containsBlanks" dxfId="145" priority="125">
      <formula>LEN(TRIM(A1))=0</formula>
    </cfRule>
  </conditionalFormatting>
  <conditionalFormatting sqref="H6:J6 H11:J46 U11:U46 X11:CF46">
    <cfRule type="expression" dxfId="144" priority="122">
      <formula>AND($H6&lt;&gt;"",$I6&lt;&gt;"",$J6&lt;&gt;"")</formula>
    </cfRule>
    <cfRule type="expression" dxfId="143" priority="123">
      <formula>AND($H6&lt;&gt;"",$I6&lt;&gt;"",$J6="")</formula>
    </cfRule>
    <cfRule type="expression" dxfId="142" priority="124">
      <formula>AND($H6&lt;&gt;"",$I6="",$J6="")</formula>
    </cfRule>
  </conditionalFormatting>
  <conditionalFormatting sqref="X6:Z6 U6">
    <cfRule type="expression" dxfId="141" priority="119">
      <formula>AND($H6&lt;&gt;"",$I6&lt;&gt;"",$J6&lt;&gt;"")</formula>
    </cfRule>
    <cfRule type="expression" dxfId="140" priority="120">
      <formula>AND($H6&lt;&gt;"",$I6&lt;&gt;"",$J6="")</formula>
    </cfRule>
    <cfRule type="expression" dxfId="139" priority="121">
      <formula>AND($H6&lt;&gt;"",$I6="",$J6="")</formula>
    </cfRule>
  </conditionalFormatting>
  <conditionalFormatting sqref="H6 H11:H46">
    <cfRule type="expression" dxfId="138" priority="118">
      <formula>AND($H6&lt;&gt;"",$I6&lt;&gt;"")</formula>
    </cfRule>
  </conditionalFormatting>
  <conditionalFormatting sqref="I6 I11:I46">
    <cfRule type="expression" dxfId="137" priority="117">
      <formula>AND($I6&lt;&gt;"",$J6&lt;&gt;"")</formula>
    </cfRule>
  </conditionalFormatting>
  <conditionalFormatting sqref="H7:J10">
    <cfRule type="expression" dxfId="136" priority="114">
      <formula>AND($H7&lt;&gt;"",$I7&lt;&gt;"",$J7&lt;&gt;"")</formula>
    </cfRule>
    <cfRule type="expression" dxfId="135" priority="115">
      <formula>AND($H7&lt;&gt;"",$I7&lt;&gt;"",$J7="")</formula>
    </cfRule>
    <cfRule type="expression" dxfId="134" priority="116">
      <formula>AND($H7&lt;&gt;"",$I7="",$J7="")</formula>
    </cfRule>
  </conditionalFormatting>
  <conditionalFormatting sqref="X7:Z10 U7:U10">
    <cfRule type="expression" dxfId="133" priority="111">
      <formula>AND($H7&lt;&gt;"",$I7&lt;&gt;"",$J7&lt;&gt;"")</formula>
    </cfRule>
    <cfRule type="expression" dxfId="132" priority="112">
      <formula>AND($H7&lt;&gt;"",$I7&lt;&gt;"",$J7="")</formula>
    </cfRule>
    <cfRule type="expression" dxfId="131" priority="113">
      <formula>AND($H7&lt;&gt;"",$I7="",$J7="")</formula>
    </cfRule>
  </conditionalFormatting>
  <conditionalFormatting sqref="H7:H10">
    <cfRule type="expression" dxfId="130" priority="110">
      <formula>AND($H7&lt;&gt;"",$I7&lt;&gt;"")</formula>
    </cfRule>
  </conditionalFormatting>
  <conditionalFormatting sqref="I7:I10">
    <cfRule type="expression" dxfId="129" priority="109">
      <formula>AND($I7&lt;&gt;"",$J7&lt;&gt;"")</formula>
    </cfRule>
  </conditionalFormatting>
  <conditionalFormatting sqref="A6:A10">
    <cfRule type="containsBlanks" dxfId="128" priority="108">
      <formula>LEN(TRIM(A6))=0</formula>
    </cfRule>
  </conditionalFormatting>
  <conditionalFormatting sqref="AA4:AB4">
    <cfRule type="containsBlanks" dxfId="127" priority="107">
      <formula>LEN(TRIM(AA4))=0</formula>
    </cfRule>
  </conditionalFormatting>
  <conditionalFormatting sqref="AA1:AB1">
    <cfRule type="containsBlanks" dxfId="126" priority="106">
      <formula>LEN(TRIM(AA1))=0</formula>
    </cfRule>
  </conditionalFormatting>
  <conditionalFormatting sqref="AA6:AB6">
    <cfRule type="expression" dxfId="125" priority="103">
      <formula>AND($H6&lt;&gt;"",$I6&lt;&gt;"",$J6&lt;&gt;"")</formula>
    </cfRule>
    <cfRule type="expression" dxfId="124" priority="104">
      <formula>AND($H6&lt;&gt;"",$I6&lt;&gt;"",$J6="")</formula>
    </cfRule>
    <cfRule type="expression" dxfId="123" priority="105">
      <formula>AND($H6&lt;&gt;"",$I6="",$J6="")</formula>
    </cfRule>
  </conditionalFormatting>
  <conditionalFormatting sqref="AA7:AB10">
    <cfRule type="expression" dxfId="122" priority="100">
      <formula>AND($H7&lt;&gt;"",$I7&lt;&gt;"",$J7&lt;&gt;"")</formula>
    </cfRule>
    <cfRule type="expression" dxfId="121" priority="101">
      <formula>AND($H7&lt;&gt;"",$I7&lt;&gt;"",$J7="")</formula>
    </cfRule>
    <cfRule type="expression" dxfId="120" priority="102">
      <formula>AND($H7&lt;&gt;"",$I7="",$J7="")</formula>
    </cfRule>
  </conditionalFormatting>
  <conditionalFormatting sqref="AC4:AD4">
    <cfRule type="containsBlanks" dxfId="119" priority="99">
      <formula>LEN(TRIM(AC4))=0</formula>
    </cfRule>
  </conditionalFormatting>
  <conditionalFormatting sqref="AC1:AD1">
    <cfRule type="containsBlanks" dxfId="118" priority="98">
      <formula>LEN(TRIM(AC1))=0</formula>
    </cfRule>
  </conditionalFormatting>
  <conditionalFormatting sqref="AC6:AD6">
    <cfRule type="expression" dxfId="117" priority="95">
      <formula>AND($H6&lt;&gt;"",$I6&lt;&gt;"",$J6&lt;&gt;"")</formula>
    </cfRule>
    <cfRule type="expression" dxfId="116" priority="96">
      <formula>AND($H6&lt;&gt;"",$I6&lt;&gt;"",$J6="")</formula>
    </cfRule>
    <cfRule type="expression" dxfId="115" priority="97">
      <formula>AND($H6&lt;&gt;"",$I6="",$J6="")</formula>
    </cfRule>
  </conditionalFormatting>
  <conditionalFormatting sqref="AC7:AD10">
    <cfRule type="expression" dxfId="114" priority="92">
      <formula>AND($H7&lt;&gt;"",$I7&lt;&gt;"",$J7&lt;&gt;"")</formula>
    </cfRule>
    <cfRule type="expression" dxfId="113" priority="93">
      <formula>AND($H7&lt;&gt;"",$I7&lt;&gt;"",$J7="")</formula>
    </cfRule>
    <cfRule type="expression" dxfId="112" priority="94">
      <formula>AND($H7&lt;&gt;"",$I7="",$J7="")</formula>
    </cfRule>
  </conditionalFormatting>
  <conditionalFormatting sqref="AE4:CF4">
    <cfRule type="containsBlanks" dxfId="111" priority="91">
      <formula>LEN(TRIM(AE4))=0</formula>
    </cfRule>
  </conditionalFormatting>
  <conditionalFormatting sqref="AE1:CF1">
    <cfRule type="containsBlanks" dxfId="110" priority="90">
      <formula>LEN(TRIM(AE1))=0</formula>
    </cfRule>
  </conditionalFormatting>
  <conditionalFormatting sqref="AE6:CF6">
    <cfRule type="expression" dxfId="109" priority="87">
      <formula>AND($H6&lt;&gt;"",$I6&lt;&gt;"",$J6&lt;&gt;"")</formula>
    </cfRule>
    <cfRule type="expression" dxfId="108" priority="88">
      <formula>AND($H6&lt;&gt;"",$I6&lt;&gt;"",$J6="")</formula>
    </cfRule>
    <cfRule type="expression" dxfId="107" priority="89">
      <formula>AND($H6&lt;&gt;"",$I6="",$J6="")</formula>
    </cfRule>
  </conditionalFormatting>
  <conditionalFormatting sqref="AE7:CF10">
    <cfRule type="expression" dxfId="106" priority="84">
      <formula>AND($H7&lt;&gt;"",$I7&lt;&gt;"",$J7&lt;&gt;"")</formula>
    </cfRule>
    <cfRule type="expression" dxfId="105" priority="85">
      <formula>AND($H7&lt;&gt;"",$I7&lt;&gt;"",$J7="")</formula>
    </cfRule>
    <cfRule type="expression" dxfId="104" priority="86">
      <formula>AND($H7&lt;&gt;"",$I7="",$J7="")</formula>
    </cfRule>
  </conditionalFormatting>
  <conditionalFormatting sqref="A1:XFD1048576">
    <cfRule type="cellIs" dxfId="103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CF42"/>
  <sheetViews>
    <sheetView showGridLines="0" tabSelected="1" zoomScale="110" zoomScaleNormal="11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H11" sqref="H11"/>
    </sheetView>
  </sheetViews>
  <sheetFormatPr defaultRowHeight="14.4" x14ac:dyDescent="0.3"/>
  <cols>
    <col min="1" max="1" width="1.77734375" style="1" customWidth="1"/>
    <col min="2" max="2" width="1.77734375" style="13" customWidth="1"/>
    <col min="3" max="7" width="0.88671875" style="1" customWidth="1"/>
    <col min="8" max="9" width="1.77734375" style="1" customWidth="1"/>
    <col min="10" max="10" width="41" style="1" customWidth="1"/>
    <col min="11" max="12" width="0.88671875" style="1" customWidth="1"/>
    <col min="13" max="13" width="12.44140625" style="34" bestFit="1" customWidth="1"/>
    <col min="14" max="14" width="0.88671875" style="1" customWidth="1"/>
    <col min="15" max="15" width="1.77734375" style="8" customWidth="1"/>
    <col min="16" max="16" width="20.77734375" style="10" bestFit="1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84" width="12.77734375" style="5" customWidth="1"/>
    <col min="85" max="16384" width="8.88671875" style="1"/>
  </cols>
  <sheetData>
    <row r="1" spans="2:84" s="13" customFormat="1" ht="10.050000000000001" customHeight="1" x14ac:dyDescent="0.25">
      <c r="M1" s="31"/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  <c r="AE1" s="24">
        <f>MAX($W1:AD1)+1</f>
        <v>8</v>
      </c>
      <c r="AF1" s="24">
        <f>MAX($W1:AE1)+1</f>
        <v>9</v>
      </c>
      <c r="AG1" s="24">
        <f>MAX($W1:AF1)+1</f>
        <v>10</v>
      </c>
      <c r="AH1" s="24">
        <f>MAX($W1:AG1)+1</f>
        <v>11</v>
      </c>
      <c r="AI1" s="24">
        <f>MAX($W1:AH1)+1</f>
        <v>12</v>
      </c>
      <c r="AJ1" s="24">
        <f>MAX($W1:AI1)+1</f>
        <v>13</v>
      </c>
      <c r="AK1" s="24">
        <f>MAX($W1:AJ1)+1</f>
        <v>14</v>
      </c>
      <c r="AL1" s="24">
        <f>MAX($W1:AK1)+1</f>
        <v>15</v>
      </c>
      <c r="AM1" s="24">
        <f>MAX($W1:AL1)+1</f>
        <v>16</v>
      </c>
      <c r="AN1" s="24">
        <f>MAX($W1:AM1)+1</f>
        <v>17</v>
      </c>
      <c r="AO1" s="24">
        <f>MAX($W1:AN1)+1</f>
        <v>18</v>
      </c>
      <c r="AP1" s="24">
        <f>MAX($W1:AO1)+1</f>
        <v>19</v>
      </c>
      <c r="AQ1" s="24">
        <f>MAX($W1:AP1)+1</f>
        <v>20</v>
      </c>
      <c r="AR1" s="24">
        <f>MAX($W1:AQ1)+1</f>
        <v>21</v>
      </c>
      <c r="AS1" s="24">
        <f>MAX($W1:AR1)+1</f>
        <v>22</v>
      </c>
      <c r="AT1" s="24">
        <f>MAX($W1:AS1)+1</f>
        <v>23</v>
      </c>
      <c r="AU1" s="24">
        <f>MAX($W1:AT1)+1</f>
        <v>24</v>
      </c>
      <c r="AV1" s="24">
        <f>MAX($W1:AU1)+1</f>
        <v>25</v>
      </c>
      <c r="AW1" s="24">
        <f>MAX($W1:AV1)+1</f>
        <v>26</v>
      </c>
      <c r="AX1" s="24">
        <f>MAX($W1:AW1)+1</f>
        <v>27</v>
      </c>
      <c r="AY1" s="24">
        <f>MAX($W1:AX1)+1</f>
        <v>28</v>
      </c>
      <c r="AZ1" s="24">
        <f>MAX($W1:AY1)+1</f>
        <v>29</v>
      </c>
      <c r="BA1" s="24">
        <f>MAX($W1:AZ1)+1</f>
        <v>30</v>
      </c>
      <c r="BB1" s="24">
        <f>MAX($W1:BA1)+1</f>
        <v>31</v>
      </c>
      <c r="BC1" s="24">
        <f>MAX($W1:BB1)+1</f>
        <v>32</v>
      </c>
      <c r="BD1" s="24">
        <f>MAX($W1:BC1)+1</f>
        <v>33</v>
      </c>
      <c r="BE1" s="24">
        <f>MAX($W1:BD1)+1</f>
        <v>34</v>
      </c>
      <c r="BF1" s="24">
        <f>MAX($W1:BE1)+1</f>
        <v>35</v>
      </c>
      <c r="BG1" s="24">
        <f>MAX($W1:BF1)+1</f>
        <v>36</v>
      </c>
      <c r="BH1" s="24">
        <f>MAX($W1:BG1)+1</f>
        <v>37</v>
      </c>
      <c r="BI1" s="24">
        <f>MAX($W1:BH1)+1</f>
        <v>38</v>
      </c>
      <c r="BJ1" s="24">
        <f>MAX($W1:BI1)+1</f>
        <v>39</v>
      </c>
      <c r="BK1" s="24">
        <f>MAX($W1:BJ1)+1</f>
        <v>40</v>
      </c>
      <c r="BL1" s="24">
        <f>MAX($W1:BK1)+1</f>
        <v>41</v>
      </c>
      <c r="BM1" s="24">
        <f>MAX($W1:BL1)+1</f>
        <v>42</v>
      </c>
      <c r="BN1" s="24">
        <f>MAX($W1:BM1)+1</f>
        <v>43</v>
      </c>
      <c r="BO1" s="24">
        <f>MAX($W1:BN1)+1</f>
        <v>44</v>
      </c>
      <c r="BP1" s="24">
        <f>MAX($W1:BO1)+1</f>
        <v>45</v>
      </c>
      <c r="BQ1" s="24">
        <f>MAX($W1:BP1)+1</f>
        <v>46</v>
      </c>
      <c r="BR1" s="24">
        <f>MAX($W1:BQ1)+1</f>
        <v>47</v>
      </c>
      <c r="BS1" s="24">
        <f>MAX($W1:BR1)+1</f>
        <v>48</v>
      </c>
      <c r="BT1" s="24">
        <f>MAX($W1:BS1)+1</f>
        <v>49</v>
      </c>
      <c r="BU1" s="24">
        <f>MAX($W1:BT1)+1</f>
        <v>50</v>
      </c>
      <c r="BV1" s="24">
        <f>MAX($W1:BU1)+1</f>
        <v>51</v>
      </c>
      <c r="BW1" s="24">
        <f>MAX($W1:BV1)+1</f>
        <v>52</v>
      </c>
      <c r="BX1" s="24">
        <f>MAX($W1:BW1)+1</f>
        <v>53</v>
      </c>
      <c r="BY1" s="24">
        <f>MAX($W1:BX1)+1</f>
        <v>54</v>
      </c>
      <c r="BZ1" s="24">
        <f>MAX($W1:BY1)+1</f>
        <v>55</v>
      </c>
      <c r="CA1" s="24">
        <f>MAX($W1:BZ1)+1</f>
        <v>56</v>
      </c>
      <c r="CB1" s="24">
        <f>MAX($W1:CA1)+1</f>
        <v>57</v>
      </c>
      <c r="CC1" s="24">
        <f>MAX($W1:CB1)+1</f>
        <v>58</v>
      </c>
      <c r="CD1" s="24">
        <f>MAX($W1:CC1)+1</f>
        <v>59</v>
      </c>
      <c r="CE1" s="24">
        <f>MAX($W1:CD1)+1</f>
        <v>60</v>
      </c>
      <c r="CF1" s="24">
        <f>MAX($W1:CE1)+1</f>
        <v>61</v>
      </c>
    </row>
    <row r="2" spans="2:84" s="13" customFormat="1" ht="10.050000000000001" customHeight="1" x14ac:dyDescent="0.25">
      <c r="M2" s="31"/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  <c r="AE2" s="24">
        <f>COLUMN()</f>
        <v>31</v>
      </c>
      <c r="AF2" s="24">
        <f>COLUMN()</f>
        <v>32</v>
      </c>
      <c r="AG2" s="24">
        <f>COLUMN()</f>
        <v>33</v>
      </c>
      <c r="AH2" s="24">
        <f>COLUMN()</f>
        <v>34</v>
      </c>
      <c r="AI2" s="24">
        <f>COLUMN()</f>
        <v>35</v>
      </c>
      <c r="AJ2" s="24">
        <f>COLUMN()</f>
        <v>36</v>
      </c>
      <c r="AK2" s="24">
        <f>COLUMN()</f>
        <v>37</v>
      </c>
      <c r="AL2" s="24">
        <f>COLUMN()</f>
        <v>38</v>
      </c>
      <c r="AM2" s="24">
        <f>COLUMN()</f>
        <v>39</v>
      </c>
      <c r="AN2" s="24">
        <f>COLUMN()</f>
        <v>40</v>
      </c>
      <c r="AO2" s="24">
        <f>COLUMN()</f>
        <v>41</v>
      </c>
      <c r="AP2" s="24">
        <f>COLUMN()</f>
        <v>42</v>
      </c>
      <c r="AQ2" s="24">
        <f>COLUMN()</f>
        <v>43</v>
      </c>
      <c r="AR2" s="24">
        <f>COLUMN()</f>
        <v>44</v>
      </c>
      <c r="AS2" s="24">
        <f>COLUMN()</f>
        <v>45</v>
      </c>
      <c r="AT2" s="24">
        <f>COLUMN()</f>
        <v>46</v>
      </c>
      <c r="AU2" s="24">
        <f>COLUMN()</f>
        <v>47</v>
      </c>
      <c r="AV2" s="24">
        <f>COLUMN()</f>
        <v>48</v>
      </c>
      <c r="AW2" s="24">
        <f>COLUMN()</f>
        <v>49</v>
      </c>
      <c r="AX2" s="24">
        <f>COLUMN()</f>
        <v>50</v>
      </c>
      <c r="AY2" s="24">
        <f>COLUMN()</f>
        <v>51</v>
      </c>
      <c r="AZ2" s="24">
        <f>COLUMN()</f>
        <v>52</v>
      </c>
      <c r="BA2" s="24">
        <f>COLUMN()</f>
        <v>53</v>
      </c>
      <c r="BB2" s="24">
        <f>COLUMN()</f>
        <v>54</v>
      </c>
      <c r="BC2" s="24">
        <f>COLUMN()</f>
        <v>55</v>
      </c>
      <c r="BD2" s="24">
        <f>COLUMN()</f>
        <v>56</v>
      </c>
      <c r="BE2" s="24">
        <f>COLUMN()</f>
        <v>57</v>
      </c>
      <c r="BF2" s="24">
        <f>COLUMN()</f>
        <v>58</v>
      </c>
      <c r="BG2" s="24">
        <f>COLUMN()</f>
        <v>59</v>
      </c>
      <c r="BH2" s="24">
        <f>COLUMN()</f>
        <v>60</v>
      </c>
      <c r="BI2" s="24">
        <f>COLUMN()</f>
        <v>61</v>
      </c>
      <c r="BJ2" s="24">
        <f>COLUMN()</f>
        <v>62</v>
      </c>
      <c r="BK2" s="24">
        <f>COLUMN()</f>
        <v>63</v>
      </c>
      <c r="BL2" s="24">
        <f>COLUMN()</f>
        <v>64</v>
      </c>
      <c r="BM2" s="24">
        <f>COLUMN()</f>
        <v>65</v>
      </c>
      <c r="BN2" s="24">
        <f>COLUMN()</f>
        <v>66</v>
      </c>
      <c r="BO2" s="24">
        <f>COLUMN()</f>
        <v>67</v>
      </c>
      <c r="BP2" s="24">
        <f>COLUMN()</f>
        <v>68</v>
      </c>
      <c r="BQ2" s="24">
        <f>COLUMN()</f>
        <v>69</v>
      </c>
      <c r="BR2" s="24">
        <f>COLUMN()</f>
        <v>70</v>
      </c>
      <c r="BS2" s="24">
        <f>COLUMN()</f>
        <v>71</v>
      </c>
      <c r="BT2" s="24">
        <f>COLUMN()</f>
        <v>72</v>
      </c>
      <c r="BU2" s="24">
        <f>COLUMN()</f>
        <v>73</v>
      </c>
      <c r="BV2" s="24">
        <f>COLUMN()</f>
        <v>74</v>
      </c>
      <c r="BW2" s="24">
        <f>COLUMN()</f>
        <v>75</v>
      </c>
      <c r="BX2" s="24">
        <f>COLUMN()</f>
        <v>76</v>
      </c>
      <c r="BY2" s="24">
        <f>COLUMN()</f>
        <v>77</v>
      </c>
      <c r="BZ2" s="24">
        <f>COLUMN()</f>
        <v>78</v>
      </c>
      <c r="CA2" s="24">
        <f>COLUMN()</f>
        <v>79</v>
      </c>
      <c r="CB2" s="24">
        <f>COLUMN()</f>
        <v>80</v>
      </c>
      <c r="CC2" s="24">
        <f>COLUMN()</f>
        <v>81</v>
      </c>
      <c r="CD2" s="24">
        <f>COLUMN()</f>
        <v>82</v>
      </c>
      <c r="CE2" s="24">
        <f>COLUMN()</f>
        <v>83</v>
      </c>
      <c r="CF2" s="24">
        <f>COLUMN()</f>
        <v>84</v>
      </c>
    </row>
    <row r="3" spans="2:84" s="13" customFormat="1" ht="10.050000000000001" customHeight="1" x14ac:dyDescent="0.25">
      <c r="M3" s="31"/>
      <c r="O3" s="22"/>
      <c r="P3" s="23"/>
      <c r="Q3" s="22"/>
      <c r="U3" s="24"/>
      <c r="X3" s="24">
        <f ca="1">IF(X8="","",IF(X1=1,$U$8,W3-1))</f>
        <v>60</v>
      </c>
      <c r="Y3" s="24">
        <f t="shared" ref="Y3:CF3" ca="1" si="0">IF(Y8="","",IF(Y1=1,$U$8,X3-1))</f>
        <v>59</v>
      </c>
      <c r="Z3" s="24">
        <f t="shared" ca="1" si="0"/>
        <v>58</v>
      </c>
      <c r="AA3" s="24">
        <f t="shared" ca="1" si="0"/>
        <v>57</v>
      </c>
      <c r="AB3" s="24">
        <f t="shared" ca="1" si="0"/>
        <v>56</v>
      </c>
      <c r="AC3" s="24">
        <f t="shared" ca="1" si="0"/>
        <v>55</v>
      </c>
      <c r="AD3" s="24">
        <f t="shared" ca="1" si="0"/>
        <v>54</v>
      </c>
      <c r="AE3" s="24">
        <f t="shared" ca="1" si="0"/>
        <v>53</v>
      </c>
      <c r="AF3" s="24">
        <f t="shared" ca="1" si="0"/>
        <v>52</v>
      </c>
      <c r="AG3" s="24">
        <f t="shared" ca="1" si="0"/>
        <v>51</v>
      </c>
      <c r="AH3" s="24">
        <f t="shared" ca="1" si="0"/>
        <v>50</v>
      </c>
      <c r="AI3" s="24">
        <f t="shared" ca="1" si="0"/>
        <v>49</v>
      </c>
      <c r="AJ3" s="24">
        <f t="shared" ca="1" si="0"/>
        <v>48</v>
      </c>
      <c r="AK3" s="24">
        <f t="shared" ca="1" si="0"/>
        <v>47</v>
      </c>
      <c r="AL3" s="24">
        <f t="shared" ca="1" si="0"/>
        <v>46</v>
      </c>
      <c r="AM3" s="24">
        <f t="shared" ca="1" si="0"/>
        <v>45</v>
      </c>
      <c r="AN3" s="24">
        <f t="shared" ca="1" si="0"/>
        <v>44</v>
      </c>
      <c r="AO3" s="24">
        <f t="shared" ca="1" si="0"/>
        <v>43</v>
      </c>
      <c r="AP3" s="24">
        <f t="shared" ca="1" si="0"/>
        <v>42</v>
      </c>
      <c r="AQ3" s="24">
        <f t="shared" ca="1" si="0"/>
        <v>41</v>
      </c>
      <c r="AR3" s="24">
        <f t="shared" ca="1" si="0"/>
        <v>40</v>
      </c>
      <c r="AS3" s="24">
        <f t="shared" ca="1" si="0"/>
        <v>39</v>
      </c>
      <c r="AT3" s="24">
        <f t="shared" ca="1" si="0"/>
        <v>38</v>
      </c>
      <c r="AU3" s="24">
        <f t="shared" ca="1" si="0"/>
        <v>37</v>
      </c>
      <c r="AV3" s="24">
        <f t="shared" ca="1" si="0"/>
        <v>36</v>
      </c>
      <c r="AW3" s="24">
        <f t="shared" ca="1" si="0"/>
        <v>35</v>
      </c>
      <c r="AX3" s="24">
        <f t="shared" ca="1" si="0"/>
        <v>34</v>
      </c>
      <c r="AY3" s="24">
        <f t="shared" ca="1" si="0"/>
        <v>33</v>
      </c>
      <c r="AZ3" s="24">
        <f t="shared" ca="1" si="0"/>
        <v>32</v>
      </c>
      <c r="BA3" s="24">
        <f t="shared" ca="1" si="0"/>
        <v>31</v>
      </c>
      <c r="BB3" s="24">
        <f t="shared" ca="1" si="0"/>
        <v>30</v>
      </c>
      <c r="BC3" s="24">
        <f t="shared" ca="1" si="0"/>
        <v>29</v>
      </c>
      <c r="BD3" s="24">
        <f t="shared" ca="1" si="0"/>
        <v>28</v>
      </c>
      <c r="BE3" s="24">
        <f t="shared" ca="1" si="0"/>
        <v>27</v>
      </c>
      <c r="BF3" s="24">
        <f t="shared" ca="1" si="0"/>
        <v>26</v>
      </c>
      <c r="BG3" s="24">
        <f t="shared" ca="1" si="0"/>
        <v>25</v>
      </c>
      <c r="BH3" s="24">
        <f t="shared" ca="1" si="0"/>
        <v>24</v>
      </c>
      <c r="BI3" s="24">
        <f t="shared" ca="1" si="0"/>
        <v>23</v>
      </c>
      <c r="BJ3" s="24">
        <f t="shared" ca="1" si="0"/>
        <v>22</v>
      </c>
      <c r="BK3" s="24">
        <f t="shared" ca="1" si="0"/>
        <v>21</v>
      </c>
      <c r="BL3" s="24">
        <f t="shared" ca="1" si="0"/>
        <v>20</v>
      </c>
      <c r="BM3" s="24">
        <f t="shared" ca="1" si="0"/>
        <v>19</v>
      </c>
      <c r="BN3" s="24">
        <f t="shared" ca="1" si="0"/>
        <v>18</v>
      </c>
      <c r="BO3" s="24">
        <f t="shared" ca="1" si="0"/>
        <v>17</v>
      </c>
      <c r="BP3" s="24">
        <f t="shared" ca="1" si="0"/>
        <v>16</v>
      </c>
      <c r="BQ3" s="24">
        <f t="shared" ca="1" si="0"/>
        <v>15</v>
      </c>
      <c r="BR3" s="24">
        <f t="shared" ca="1" si="0"/>
        <v>14</v>
      </c>
      <c r="BS3" s="24">
        <f t="shared" ca="1" si="0"/>
        <v>13</v>
      </c>
      <c r="BT3" s="24">
        <f t="shared" ca="1" si="0"/>
        <v>12</v>
      </c>
      <c r="BU3" s="24">
        <f t="shared" ca="1" si="0"/>
        <v>11</v>
      </c>
      <c r="BV3" s="24">
        <f t="shared" ca="1" si="0"/>
        <v>10</v>
      </c>
      <c r="BW3" s="24">
        <f t="shared" ca="1" si="0"/>
        <v>9</v>
      </c>
      <c r="BX3" s="24">
        <f t="shared" ca="1" si="0"/>
        <v>8</v>
      </c>
      <c r="BY3" s="24">
        <f t="shared" ca="1" si="0"/>
        <v>7</v>
      </c>
      <c r="BZ3" s="24">
        <f t="shared" ca="1" si="0"/>
        <v>6</v>
      </c>
      <c r="CA3" s="24">
        <f t="shared" ca="1" si="0"/>
        <v>5</v>
      </c>
      <c r="CB3" s="24">
        <f t="shared" ca="1" si="0"/>
        <v>4</v>
      </c>
      <c r="CC3" s="24">
        <f t="shared" ca="1" si="0"/>
        <v>3</v>
      </c>
      <c r="CD3" s="24">
        <f t="shared" ca="1" si="0"/>
        <v>2</v>
      </c>
      <c r="CE3" s="24">
        <f t="shared" ca="1" si="0"/>
        <v>1</v>
      </c>
      <c r="CF3" s="24" t="str">
        <f t="shared" si="0"/>
        <v/>
      </c>
    </row>
    <row r="4" spans="2:84" s="2" customFormat="1" x14ac:dyDescent="0.3">
      <c r="B4" s="14"/>
      <c r="H4" s="3" t="s">
        <v>0</v>
      </c>
      <c r="I4" s="3"/>
      <c r="J4" s="3"/>
      <c r="M4" s="32" t="s">
        <v>1</v>
      </c>
      <c r="O4" s="8"/>
      <c r="P4" s="11" t="s">
        <v>14</v>
      </c>
      <c r="Q4" s="9"/>
      <c r="U4" s="6" t="s">
        <v>2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45383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45413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45444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45474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45505</v>
      </c>
      <c r="AC4" s="21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>45536</v>
      </c>
      <c r="AD4" s="21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>45566</v>
      </c>
      <c r="AE4" s="21">
        <f>IF(OR($P$6="",$P$6=0,$P$7="",$P$7=0,$P$8="",$P$7&lt;1),"",
IF(AE$8="","",
IF($P$6=Lists!$I$6,AE6,
IF($P$6=Lists!$I$7,INT(MONTH(AE7)/3)&amp;"кв"&amp;(YEAR(AE7)-2000)&amp;"г",
IF($P$6=Lists!$I$8,AE8&amp;" год",
IF($P$6=Lists!$I$9,YEAR(AE7)&amp;"г.",""))))))</f>
        <v>45597</v>
      </c>
      <c r="AF4" s="21">
        <f>IF(OR($P$6="",$P$6=0,$P$7="",$P$7=0,$P$8="",$P$7&lt;1),"",
IF(AF$8="","",
IF($P$6=Lists!$I$6,AF6,
IF($P$6=Lists!$I$7,INT(MONTH(AF7)/3)&amp;"кв"&amp;(YEAR(AF7)-2000)&amp;"г",
IF($P$6=Lists!$I$8,AF8&amp;" год",
IF($P$6=Lists!$I$9,YEAR(AF7)&amp;"г.",""))))))</f>
        <v>45627</v>
      </c>
      <c r="AG4" s="21">
        <f>IF(OR($P$6="",$P$6=0,$P$7="",$P$7=0,$P$8="",$P$7&lt;1),"",
IF(AG$8="","",
IF($P$6=Lists!$I$6,AG6,
IF($P$6=Lists!$I$7,INT(MONTH(AG7)/3)&amp;"кв"&amp;(YEAR(AG7)-2000)&amp;"г",
IF($P$6=Lists!$I$8,AG8&amp;" год",
IF($P$6=Lists!$I$9,YEAR(AG7)&amp;"г.",""))))))</f>
        <v>45658</v>
      </c>
      <c r="AH4" s="21">
        <f>IF(OR($P$6="",$P$6=0,$P$7="",$P$7=0,$P$8="",$P$7&lt;1),"",
IF(AH$8="","",
IF($P$6=Lists!$I$6,AH6,
IF($P$6=Lists!$I$7,INT(MONTH(AH7)/3)&amp;"кв"&amp;(YEAR(AH7)-2000)&amp;"г",
IF($P$6=Lists!$I$8,AH8&amp;" год",
IF($P$6=Lists!$I$9,YEAR(AH7)&amp;"г.",""))))))</f>
        <v>45689</v>
      </c>
      <c r="AI4" s="21">
        <f>IF(OR($P$6="",$P$6=0,$P$7="",$P$7=0,$P$8="",$P$7&lt;1),"",
IF(AI$8="","",
IF($P$6=Lists!$I$6,AI6,
IF($P$6=Lists!$I$7,INT(MONTH(AI7)/3)&amp;"кв"&amp;(YEAR(AI7)-2000)&amp;"г",
IF($P$6=Lists!$I$8,AI8&amp;" год",
IF($P$6=Lists!$I$9,YEAR(AI7)&amp;"г.",""))))))</f>
        <v>45717</v>
      </c>
      <c r="AJ4" s="21">
        <f>IF(OR($P$6="",$P$6=0,$P$7="",$P$7=0,$P$8="",$P$7&lt;1),"",
IF(AJ$8="","",
IF($P$6=Lists!$I$6,AJ6,
IF($P$6=Lists!$I$7,INT(MONTH(AJ7)/3)&amp;"кв"&amp;(YEAR(AJ7)-2000)&amp;"г",
IF($P$6=Lists!$I$8,AJ8&amp;" год",
IF($P$6=Lists!$I$9,YEAR(AJ7)&amp;"г.",""))))))</f>
        <v>45748</v>
      </c>
      <c r="AK4" s="21">
        <f>IF(OR($P$6="",$P$6=0,$P$7="",$P$7=0,$P$8="",$P$7&lt;1),"",
IF(AK$8="","",
IF($P$6=Lists!$I$6,AK6,
IF($P$6=Lists!$I$7,INT(MONTH(AK7)/3)&amp;"кв"&amp;(YEAR(AK7)-2000)&amp;"г",
IF($P$6=Lists!$I$8,AK8&amp;" год",
IF($P$6=Lists!$I$9,YEAR(AK7)&amp;"г.",""))))))</f>
        <v>45778</v>
      </c>
      <c r="AL4" s="21">
        <f>IF(OR($P$6="",$P$6=0,$P$7="",$P$7=0,$P$8="",$P$7&lt;1),"",
IF(AL$8="","",
IF($P$6=Lists!$I$6,AL6,
IF($P$6=Lists!$I$7,INT(MONTH(AL7)/3)&amp;"кв"&amp;(YEAR(AL7)-2000)&amp;"г",
IF($P$6=Lists!$I$8,AL8&amp;" год",
IF($P$6=Lists!$I$9,YEAR(AL7)&amp;"г.",""))))))</f>
        <v>45809</v>
      </c>
      <c r="AM4" s="21">
        <f>IF(OR($P$6="",$P$6=0,$P$7="",$P$7=0,$P$8="",$P$7&lt;1),"",
IF(AM$8="","",
IF($P$6=Lists!$I$6,AM6,
IF($P$6=Lists!$I$7,INT(MONTH(AM7)/3)&amp;"кв"&amp;(YEAR(AM7)-2000)&amp;"г",
IF($P$6=Lists!$I$8,AM8&amp;" год",
IF($P$6=Lists!$I$9,YEAR(AM7)&amp;"г.",""))))))</f>
        <v>45839</v>
      </c>
      <c r="AN4" s="21">
        <f>IF(OR($P$6="",$P$6=0,$P$7="",$P$7=0,$P$8="",$P$7&lt;1),"",
IF(AN$8="","",
IF($P$6=Lists!$I$6,AN6,
IF($P$6=Lists!$I$7,INT(MONTH(AN7)/3)&amp;"кв"&amp;(YEAR(AN7)-2000)&amp;"г",
IF($P$6=Lists!$I$8,AN8&amp;" год",
IF($P$6=Lists!$I$9,YEAR(AN7)&amp;"г.",""))))))</f>
        <v>45870</v>
      </c>
      <c r="AO4" s="21">
        <f>IF(OR($P$6="",$P$6=0,$P$7="",$P$7=0,$P$8="",$P$7&lt;1),"",
IF(AO$8="","",
IF($P$6=Lists!$I$6,AO6,
IF($P$6=Lists!$I$7,INT(MONTH(AO7)/3)&amp;"кв"&amp;(YEAR(AO7)-2000)&amp;"г",
IF($P$6=Lists!$I$8,AO8&amp;" год",
IF($P$6=Lists!$I$9,YEAR(AO7)&amp;"г.",""))))))</f>
        <v>45901</v>
      </c>
      <c r="AP4" s="21">
        <f>IF(OR($P$6="",$P$6=0,$P$7="",$P$7=0,$P$8="",$P$7&lt;1),"",
IF(AP$8="","",
IF($P$6=Lists!$I$6,AP6,
IF($P$6=Lists!$I$7,INT(MONTH(AP7)/3)&amp;"кв"&amp;(YEAR(AP7)-2000)&amp;"г",
IF($P$6=Lists!$I$8,AP8&amp;" год",
IF($P$6=Lists!$I$9,YEAR(AP7)&amp;"г.",""))))))</f>
        <v>45931</v>
      </c>
      <c r="AQ4" s="21">
        <f>IF(OR($P$6="",$P$6=0,$P$7="",$P$7=0,$P$8="",$P$7&lt;1),"",
IF(AQ$8="","",
IF($P$6=Lists!$I$6,AQ6,
IF($P$6=Lists!$I$7,INT(MONTH(AQ7)/3)&amp;"кв"&amp;(YEAR(AQ7)-2000)&amp;"г",
IF($P$6=Lists!$I$8,AQ8&amp;" год",
IF($P$6=Lists!$I$9,YEAR(AQ7)&amp;"г.",""))))))</f>
        <v>45962</v>
      </c>
      <c r="AR4" s="21">
        <f>IF(OR($P$6="",$P$6=0,$P$7="",$P$7=0,$P$8="",$P$7&lt;1),"",
IF(AR$8="","",
IF($P$6=Lists!$I$6,AR6,
IF($P$6=Lists!$I$7,INT(MONTH(AR7)/3)&amp;"кв"&amp;(YEAR(AR7)-2000)&amp;"г",
IF($P$6=Lists!$I$8,AR8&amp;" год",
IF($P$6=Lists!$I$9,YEAR(AR7)&amp;"г.",""))))))</f>
        <v>45992</v>
      </c>
      <c r="AS4" s="21">
        <f>IF(OR($P$6="",$P$6=0,$P$7="",$P$7=0,$P$8="",$P$7&lt;1),"",
IF(AS$8="","",
IF($P$6=Lists!$I$6,AS6,
IF($P$6=Lists!$I$7,INT(MONTH(AS7)/3)&amp;"кв"&amp;(YEAR(AS7)-2000)&amp;"г",
IF($P$6=Lists!$I$8,AS8&amp;" год",
IF($P$6=Lists!$I$9,YEAR(AS7)&amp;"г.",""))))))</f>
        <v>46023</v>
      </c>
      <c r="AT4" s="21">
        <f>IF(OR($P$6="",$P$6=0,$P$7="",$P$7=0,$P$8="",$P$7&lt;1),"",
IF(AT$8="","",
IF($P$6=Lists!$I$6,AT6,
IF($P$6=Lists!$I$7,INT(MONTH(AT7)/3)&amp;"кв"&amp;(YEAR(AT7)-2000)&amp;"г",
IF($P$6=Lists!$I$8,AT8&amp;" год",
IF($P$6=Lists!$I$9,YEAR(AT7)&amp;"г.",""))))))</f>
        <v>46054</v>
      </c>
      <c r="AU4" s="21">
        <f>IF(OR($P$6="",$P$6=0,$P$7="",$P$7=0,$P$8="",$P$7&lt;1),"",
IF(AU$8="","",
IF($P$6=Lists!$I$6,AU6,
IF($P$6=Lists!$I$7,INT(MONTH(AU7)/3)&amp;"кв"&amp;(YEAR(AU7)-2000)&amp;"г",
IF($P$6=Lists!$I$8,AU8&amp;" год",
IF($P$6=Lists!$I$9,YEAR(AU7)&amp;"г.",""))))))</f>
        <v>46082</v>
      </c>
      <c r="AV4" s="21">
        <f>IF(OR($P$6="",$P$6=0,$P$7="",$P$7=0,$P$8="",$P$7&lt;1),"",
IF(AV$8="","",
IF($P$6=Lists!$I$6,AV6,
IF($P$6=Lists!$I$7,INT(MONTH(AV7)/3)&amp;"кв"&amp;(YEAR(AV7)-2000)&amp;"г",
IF($P$6=Lists!$I$8,AV8&amp;" год",
IF($P$6=Lists!$I$9,YEAR(AV7)&amp;"г.",""))))))</f>
        <v>46113</v>
      </c>
      <c r="AW4" s="21">
        <f>IF(OR($P$6="",$P$6=0,$P$7="",$P$7=0,$P$8="",$P$7&lt;1),"",
IF(AW$8="","",
IF($P$6=Lists!$I$6,AW6,
IF($P$6=Lists!$I$7,INT(MONTH(AW7)/3)&amp;"кв"&amp;(YEAR(AW7)-2000)&amp;"г",
IF($P$6=Lists!$I$8,AW8&amp;" год",
IF($P$6=Lists!$I$9,YEAR(AW7)&amp;"г.",""))))))</f>
        <v>46143</v>
      </c>
      <c r="AX4" s="21">
        <f>IF(OR($P$6="",$P$6=0,$P$7="",$P$7=0,$P$8="",$P$7&lt;1),"",
IF(AX$8="","",
IF($P$6=Lists!$I$6,AX6,
IF($P$6=Lists!$I$7,INT(MONTH(AX7)/3)&amp;"кв"&amp;(YEAR(AX7)-2000)&amp;"г",
IF($P$6=Lists!$I$8,AX8&amp;" год",
IF($P$6=Lists!$I$9,YEAR(AX7)&amp;"г.",""))))))</f>
        <v>46174</v>
      </c>
      <c r="AY4" s="21">
        <f>IF(OR($P$6="",$P$6=0,$P$7="",$P$7=0,$P$8="",$P$7&lt;1),"",
IF(AY$8="","",
IF($P$6=Lists!$I$6,AY6,
IF($P$6=Lists!$I$7,INT(MONTH(AY7)/3)&amp;"кв"&amp;(YEAR(AY7)-2000)&amp;"г",
IF($P$6=Lists!$I$8,AY8&amp;" год",
IF($P$6=Lists!$I$9,YEAR(AY7)&amp;"г.",""))))))</f>
        <v>46204</v>
      </c>
      <c r="AZ4" s="21">
        <f>IF(OR($P$6="",$P$6=0,$P$7="",$P$7=0,$P$8="",$P$7&lt;1),"",
IF(AZ$8="","",
IF($P$6=Lists!$I$6,AZ6,
IF($P$6=Lists!$I$7,INT(MONTH(AZ7)/3)&amp;"кв"&amp;(YEAR(AZ7)-2000)&amp;"г",
IF($P$6=Lists!$I$8,AZ8&amp;" год",
IF($P$6=Lists!$I$9,YEAR(AZ7)&amp;"г.",""))))))</f>
        <v>46235</v>
      </c>
      <c r="BA4" s="21">
        <f>IF(OR($P$6="",$P$6=0,$P$7="",$P$7=0,$P$8="",$P$7&lt;1),"",
IF(BA$8="","",
IF($P$6=Lists!$I$6,BA6,
IF($P$6=Lists!$I$7,INT(MONTH(BA7)/3)&amp;"кв"&amp;(YEAR(BA7)-2000)&amp;"г",
IF($P$6=Lists!$I$8,BA8&amp;" год",
IF($P$6=Lists!$I$9,YEAR(BA7)&amp;"г.",""))))))</f>
        <v>46266</v>
      </c>
      <c r="BB4" s="21">
        <f>IF(OR($P$6="",$P$6=0,$P$7="",$P$7=0,$P$8="",$P$7&lt;1),"",
IF(BB$8="","",
IF($P$6=Lists!$I$6,BB6,
IF($P$6=Lists!$I$7,INT(MONTH(BB7)/3)&amp;"кв"&amp;(YEAR(BB7)-2000)&amp;"г",
IF($P$6=Lists!$I$8,BB8&amp;" год",
IF($P$6=Lists!$I$9,YEAR(BB7)&amp;"г.",""))))))</f>
        <v>46296</v>
      </c>
      <c r="BC4" s="21">
        <f>IF(OR($P$6="",$P$6=0,$P$7="",$P$7=0,$P$8="",$P$7&lt;1),"",
IF(BC$8="","",
IF($P$6=Lists!$I$6,BC6,
IF($P$6=Lists!$I$7,INT(MONTH(BC7)/3)&amp;"кв"&amp;(YEAR(BC7)-2000)&amp;"г",
IF($P$6=Lists!$I$8,BC8&amp;" год",
IF($P$6=Lists!$I$9,YEAR(BC7)&amp;"г.",""))))))</f>
        <v>46327</v>
      </c>
      <c r="BD4" s="21">
        <f>IF(OR($P$6="",$P$6=0,$P$7="",$P$7=0,$P$8="",$P$7&lt;1),"",
IF(BD$8="","",
IF($P$6=Lists!$I$6,BD6,
IF($P$6=Lists!$I$7,INT(MONTH(BD7)/3)&amp;"кв"&amp;(YEAR(BD7)-2000)&amp;"г",
IF($P$6=Lists!$I$8,BD8&amp;" год",
IF($P$6=Lists!$I$9,YEAR(BD7)&amp;"г.",""))))))</f>
        <v>46357</v>
      </c>
      <c r="BE4" s="21">
        <f>IF(OR($P$6="",$P$6=0,$P$7="",$P$7=0,$P$8="",$P$7&lt;1),"",
IF(BE$8="","",
IF($P$6=Lists!$I$6,BE6,
IF($P$6=Lists!$I$7,INT(MONTH(BE7)/3)&amp;"кв"&amp;(YEAR(BE7)-2000)&amp;"г",
IF($P$6=Lists!$I$8,BE8&amp;" год",
IF($P$6=Lists!$I$9,YEAR(BE7)&amp;"г.",""))))))</f>
        <v>46388</v>
      </c>
      <c r="BF4" s="21">
        <f>IF(OR($P$6="",$P$6=0,$P$7="",$P$7=0,$P$8="",$P$7&lt;1),"",
IF(BF$8="","",
IF($P$6=Lists!$I$6,BF6,
IF($P$6=Lists!$I$7,INT(MONTH(BF7)/3)&amp;"кв"&amp;(YEAR(BF7)-2000)&amp;"г",
IF($P$6=Lists!$I$8,BF8&amp;" год",
IF($P$6=Lists!$I$9,YEAR(BF7)&amp;"г.",""))))))</f>
        <v>46419</v>
      </c>
      <c r="BG4" s="21">
        <f>IF(OR($P$6="",$P$6=0,$P$7="",$P$7=0,$P$8="",$P$7&lt;1),"",
IF(BG$8="","",
IF($P$6=Lists!$I$6,BG6,
IF($P$6=Lists!$I$7,INT(MONTH(BG7)/3)&amp;"кв"&amp;(YEAR(BG7)-2000)&amp;"г",
IF($P$6=Lists!$I$8,BG8&amp;" год",
IF($P$6=Lists!$I$9,YEAR(BG7)&amp;"г.",""))))))</f>
        <v>46447</v>
      </c>
      <c r="BH4" s="21">
        <f>IF(OR($P$6="",$P$6=0,$P$7="",$P$7=0,$P$8="",$P$7&lt;1),"",
IF(BH$8="","",
IF($P$6=Lists!$I$6,BH6,
IF($P$6=Lists!$I$7,INT(MONTH(BH7)/3)&amp;"кв"&amp;(YEAR(BH7)-2000)&amp;"г",
IF($P$6=Lists!$I$8,BH8&amp;" год",
IF($P$6=Lists!$I$9,YEAR(BH7)&amp;"г.",""))))))</f>
        <v>46478</v>
      </c>
      <c r="BI4" s="21">
        <f>IF(OR($P$6="",$P$6=0,$P$7="",$P$7=0,$P$8="",$P$7&lt;1),"",
IF(BI$8="","",
IF($P$6=Lists!$I$6,BI6,
IF($P$6=Lists!$I$7,INT(MONTH(BI7)/3)&amp;"кв"&amp;(YEAR(BI7)-2000)&amp;"г",
IF($P$6=Lists!$I$8,BI8&amp;" год",
IF($P$6=Lists!$I$9,YEAR(BI7)&amp;"г.",""))))))</f>
        <v>46508</v>
      </c>
      <c r="BJ4" s="21">
        <f>IF(OR($P$6="",$P$6=0,$P$7="",$P$7=0,$P$8="",$P$7&lt;1),"",
IF(BJ$8="","",
IF($P$6=Lists!$I$6,BJ6,
IF($P$6=Lists!$I$7,INT(MONTH(BJ7)/3)&amp;"кв"&amp;(YEAR(BJ7)-2000)&amp;"г",
IF($P$6=Lists!$I$8,BJ8&amp;" год",
IF($P$6=Lists!$I$9,YEAR(BJ7)&amp;"г.",""))))))</f>
        <v>46539</v>
      </c>
      <c r="BK4" s="21">
        <f>IF(OR($P$6="",$P$6=0,$P$7="",$P$7=0,$P$8="",$P$7&lt;1),"",
IF(BK$8="","",
IF($P$6=Lists!$I$6,BK6,
IF($P$6=Lists!$I$7,INT(MONTH(BK7)/3)&amp;"кв"&amp;(YEAR(BK7)-2000)&amp;"г",
IF($P$6=Lists!$I$8,BK8&amp;" год",
IF($P$6=Lists!$I$9,YEAR(BK7)&amp;"г.",""))))))</f>
        <v>46569</v>
      </c>
      <c r="BL4" s="21">
        <f>IF(OR($P$6="",$P$6=0,$P$7="",$P$7=0,$P$8="",$P$7&lt;1),"",
IF(BL$8="","",
IF($P$6=Lists!$I$6,BL6,
IF($P$6=Lists!$I$7,INT(MONTH(BL7)/3)&amp;"кв"&amp;(YEAR(BL7)-2000)&amp;"г",
IF($P$6=Lists!$I$8,BL8&amp;" год",
IF($P$6=Lists!$I$9,YEAR(BL7)&amp;"г.",""))))))</f>
        <v>46600</v>
      </c>
      <c r="BM4" s="21">
        <f>IF(OR($P$6="",$P$6=0,$P$7="",$P$7=0,$P$8="",$P$7&lt;1),"",
IF(BM$8="","",
IF($P$6=Lists!$I$6,BM6,
IF($P$6=Lists!$I$7,INT(MONTH(BM7)/3)&amp;"кв"&amp;(YEAR(BM7)-2000)&amp;"г",
IF($P$6=Lists!$I$8,BM8&amp;" год",
IF($P$6=Lists!$I$9,YEAR(BM7)&amp;"г.",""))))))</f>
        <v>46631</v>
      </c>
      <c r="BN4" s="21">
        <f>IF(OR($P$6="",$P$6=0,$P$7="",$P$7=0,$P$8="",$P$7&lt;1),"",
IF(BN$8="","",
IF($P$6=Lists!$I$6,BN6,
IF($P$6=Lists!$I$7,INT(MONTH(BN7)/3)&amp;"кв"&amp;(YEAR(BN7)-2000)&amp;"г",
IF($P$6=Lists!$I$8,BN8&amp;" год",
IF($P$6=Lists!$I$9,YEAR(BN7)&amp;"г.",""))))))</f>
        <v>46661</v>
      </c>
      <c r="BO4" s="21">
        <f>IF(OR($P$6="",$P$6=0,$P$7="",$P$7=0,$P$8="",$P$7&lt;1),"",
IF(BO$8="","",
IF($P$6=Lists!$I$6,BO6,
IF($P$6=Lists!$I$7,INT(MONTH(BO7)/3)&amp;"кв"&amp;(YEAR(BO7)-2000)&amp;"г",
IF($P$6=Lists!$I$8,BO8&amp;" год",
IF($P$6=Lists!$I$9,YEAR(BO7)&amp;"г.",""))))))</f>
        <v>46692</v>
      </c>
      <c r="BP4" s="21">
        <f>IF(OR($P$6="",$P$6=0,$P$7="",$P$7=0,$P$8="",$P$7&lt;1),"",
IF(BP$8="","",
IF($P$6=Lists!$I$6,BP6,
IF($P$6=Lists!$I$7,INT(MONTH(BP7)/3)&amp;"кв"&amp;(YEAR(BP7)-2000)&amp;"г",
IF($P$6=Lists!$I$8,BP8&amp;" год",
IF($P$6=Lists!$I$9,YEAR(BP7)&amp;"г.",""))))))</f>
        <v>46722</v>
      </c>
      <c r="BQ4" s="21">
        <f>IF(OR($P$6="",$P$6=0,$P$7="",$P$7=0,$P$8="",$P$7&lt;1),"",
IF(BQ$8="","",
IF($P$6=Lists!$I$6,BQ6,
IF($P$6=Lists!$I$7,INT(MONTH(BQ7)/3)&amp;"кв"&amp;(YEAR(BQ7)-2000)&amp;"г",
IF($P$6=Lists!$I$8,BQ8&amp;" год",
IF($P$6=Lists!$I$9,YEAR(BQ7)&amp;"г.",""))))))</f>
        <v>46753</v>
      </c>
      <c r="BR4" s="21">
        <f>IF(OR($P$6="",$P$6=0,$P$7="",$P$7=0,$P$8="",$P$7&lt;1),"",
IF(BR$8="","",
IF($P$6=Lists!$I$6,BR6,
IF($P$6=Lists!$I$7,INT(MONTH(BR7)/3)&amp;"кв"&amp;(YEAR(BR7)-2000)&amp;"г",
IF($P$6=Lists!$I$8,BR8&amp;" год",
IF($P$6=Lists!$I$9,YEAR(BR7)&amp;"г.",""))))))</f>
        <v>46784</v>
      </c>
      <c r="BS4" s="21">
        <f>IF(OR($P$6="",$P$6=0,$P$7="",$P$7=0,$P$8="",$P$7&lt;1),"",
IF(BS$8="","",
IF($P$6=Lists!$I$6,BS6,
IF($P$6=Lists!$I$7,INT(MONTH(BS7)/3)&amp;"кв"&amp;(YEAR(BS7)-2000)&amp;"г",
IF($P$6=Lists!$I$8,BS8&amp;" год",
IF($P$6=Lists!$I$9,YEAR(BS7)&amp;"г.",""))))))</f>
        <v>46813</v>
      </c>
      <c r="BT4" s="21">
        <f>IF(OR($P$6="",$P$6=0,$P$7="",$P$7=0,$P$8="",$P$7&lt;1),"",
IF(BT$8="","",
IF($P$6=Lists!$I$6,BT6,
IF($P$6=Lists!$I$7,INT(MONTH(BT7)/3)&amp;"кв"&amp;(YEAR(BT7)-2000)&amp;"г",
IF($P$6=Lists!$I$8,BT8&amp;" год",
IF($P$6=Lists!$I$9,YEAR(BT7)&amp;"г.",""))))))</f>
        <v>46844</v>
      </c>
      <c r="BU4" s="21">
        <f>IF(OR($P$6="",$P$6=0,$P$7="",$P$7=0,$P$8="",$P$7&lt;1),"",
IF(BU$8="","",
IF($P$6=Lists!$I$6,BU6,
IF($P$6=Lists!$I$7,INT(MONTH(BU7)/3)&amp;"кв"&amp;(YEAR(BU7)-2000)&amp;"г",
IF($P$6=Lists!$I$8,BU8&amp;" год",
IF($P$6=Lists!$I$9,YEAR(BU7)&amp;"г.",""))))))</f>
        <v>46874</v>
      </c>
      <c r="BV4" s="21">
        <f>IF(OR($P$6="",$P$6=0,$P$7="",$P$7=0,$P$8="",$P$7&lt;1),"",
IF(BV$8="","",
IF($P$6=Lists!$I$6,BV6,
IF($P$6=Lists!$I$7,INT(MONTH(BV7)/3)&amp;"кв"&amp;(YEAR(BV7)-2000)&amp;"г",
IF($P$6=Lists!$I$8,BV8&amp;" год",
IF($P$6=Lists!$I$9,YEAR(BV7)&amp;"г.",""))))))</f>
        <v>46905</v>
      </c>
      <c r="BW4" s="21">
        <f>IF(OR($P$6="",$P$6=0,$P$7="",$P$7=0,$P$8="",$P$7&lt;1),"",
IF(BW$8="","",
IF($P$6=Lists!$I$6,BW6,
IF($P$6=Lists!$I$7,INT(MONTH(BW7)/3)&amp;"кв"&amp;(YEAR(BW7)-2000)&amp;"г",
IF($P$6=Lists!$I$8,BW8&amp;" год",
IF($P$6=Lists!$I$9,YEAR(BW7)&amp;"г.",""))))))</f>
        <v>46935</v>
      </c>
      <c r="BX4" s="21">
        <f>IF(OR($P$6="",$P$6=0,$P$7="",$P$7=0,$P$8="",$P$7&lt;1),"",
IF(BX$8="","",
IF($P$6=Lists!$I$6,BX6,
IF($P$6=Lists!$I$7,INT(MONTH(BX7)/3)&amp;"кв"&amp;(YEAR(BX7)-2000)&amp;"г",
IF($P$6=Lists!$I$8,BX8&amp;" год",
IF($P$6=Lists!$I$9,YEAR(BX7)&amp;"г.",""))))))</f>
        <v>46966</v>
      </c>
      <c r="BY4" s="21">
        <f>IF(OR($P$6="",$P$6=0,$P$7="",$P$7=0,$P$8="",$P$7&lt;1),"",
IF(BY$8="","",
IF($P$6=Lists!$I$6,BY6,
IF($P$6=Lists!$I$7,INT(MONTH(BY7)/3)&amp;"кв"&amp;(YEAR(BY7)-2000)&amp;"г",
IF($P$6=Lists!$I$8,BY8&amp;" год",
IF($P$6=Lists!$I$9,YEAR(BY7)&amp;"г.",""))))))</f>
        <v>46997</v>
      </c>
      <c r="BZ4" s="21">
        <f>IF(OR($P$6="",$P$6=0,$P$7="",$P$7=0,$P$8="",$P$7&lt;1),"",
IF(BZ$8="","",
IF($P$6=Lists!$I$6,BZ6,
IF($P$6=Lists!$I$7,INT(MONTH(BZ7)/3)&amp;"кв"&amp;(YEAR(BZ7)-2000)&amp;"г",
IF($P$6=Lists!$I$8,BZ8&amp;" год",
IF($P$6=Lists!$I$9,YEAR(BZ7)&amp;"г.",""))))))</f>
        <v>47027</v>
      </c>
      <c r="CA4" s="21">
        <f>IF(OR($P$6="",$P$6=0,$P$7="",$P$7=0,$P$8="",$P$7&lt;1),"",
IF(CA$8="","",
IF($P$6=Lists!$I$6,CA6,
IF($P$6=Lists!$I$7,INT(MONTH(CA7)/3)&amp;"кв"&amp;(YEAR(CA7)-2000)&amp;"г",
IF($P$6=Lists!$I$8,CA8&amp;" год",
IF($P$6=Lists!$I$9,YEAR(CA7)&amp;"г.",""))))))</f>
        <v>47058</v>
      </c>
      <c r="CB4" s="21">
        <f>IF(OR($P$6="",$P$6=0,$P$7="",$P$7=0,$P$8="",$P$7&lt;1),"",
IF(CB$8="","",
IF($P$6=Lists!$I$6,CB6,
IF($P$6=Lists!$I$7,INT(MONTH(CB7)/3)&amp;"кв"&amp;(YEAR(CB7)-2000)&amp;"г",
IF($P$6=Lists!$I$8,CB8&amp;" год",
IF($P$6=Lists!$I$9,YEAR(CB7)&amp;"г.",""))))))</f>
        <v>47088</v>
      </c>
      <c r="CC4" s="21">
        <f>IF(OR($P$6="",$P$6=0,$P$7="",$P$7=0,$P$8="",$P$7&lt;1),"",
IF(CC$8="","",
IF($P$6=Lists!$I$6,CC6,
IF($P$6=Lists!$I$7,INT(MONTH(CC7)/3)&amp;"кв"&amp;(YEAR(CC7)-2000)&amp;"г",
IF($P$6=Lists!$I$8,CC8&amp;" год",
IF($P$6=Lists!$I$9,YEAR(CC7)&amp;"г.",""))))))</f>
        <v>47119</v>
      </c>
      <c r="CD4" s="21">
        <f>IF(OR($P$6="",$P$6=0,$P$7="",$P$7=0,$P$8="",$P$7&lt;1),"",
IF(CD$8="","",
IF($P$6=Lists!$I$6,CD6,
IF($P$6=Lists!$I$7,INT(MONTH(CD7)/3)&amp;"кв"&amp;(YEAR(CD7)-2000)&amp;"г",
IF($P$6=Lists!$I$8,CD8&amp;" год",
IF($P$6=Lists!$I$9,YEAR(CD7)&amp;"г.",""))))))</f>
        <v>47150</v>
      </c>
      <c r="CE4" s="21">
        <f>IF(OR($P$6="",$P$6=0,$P$7="",$P$7=0,$P$8="",$P$7&lt;1),"",
IF(CE$8="","",
IF($P$6=Lists!$I$6,CE6,
IF($P$6=Lists!$I$7,INT(MONTH(CE7)/3)&amp;"кв"&amp;(YEAR(CE7)-2000)&amp;"г",
IF($P$6=Lists!$I$8,CE8&amp;" год",
IF($P$6=Lists!$I$9,YEAR(CE7)&amp;"г.",""))))))</f>
        <v>47178</v>
      </c>
      <c r="CF4" s="21" t="str">
        <f>IF(OR($P$6="",$P$6=0,$P$7="",$P$7=0,$P$8="",$P$7&lt;1),"",
IF(CF$8="","",
IF($P$6=Lists!$I$6,CF6,
IF($P$6=Lists!$I$7,INT(MONTH(CF7)/3)&amp;"кв"&amp;(YEAR(CF7)-2000)&amp;"г",
IF($P$6=Lists!$I$8,CF8&amp;" год",
IF($P$6=Lists!$I$9,YEAR(CF7)&amp;"г.",""))))))</f>
        <v/>
      </c>
    </row>
    <row r="5" spans="2:84" ht="3" customHeight="1" x14ac:dyDescent="0.3">
      <c r="H5" s="4"/>
      <c r="I5" s="4"/>
      <c r="J5" s="4"/>
      <c r="M5" s="33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2:84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34" t="s">
        <v>10</v>
      </c>
      <c r="O6" s="8" t="s">
        <v>3</v>
      </c>
      <c r="P6" s="18" t="s">
        <v>5</v>
      </c>
      <c r="Q6" s="9" t="s">
        <v>4</v>
      </c>
      <c r="U6" s="25">
        <f>X6</f>
        <v>45383</v>
      </c>
      <c r="X6" s="25">
        <f>IF(OR($P$6="",$P$6=0,$P$7="",$P$7=0,$P$8="",$P$7&lt;1),"",
IF(X$8="","",
IF(X$8=1,EOMONTH($P$7,-1)+1,W7+1)))</f>
        <v>45383</v>
      </c>
      <c r="Y6" s="25">
        <f t="shared" ref="Y6:CF6" si="1">IF(OR($P$6="",$P$6=0,$P$7="",$P$7=0,$P$8="",$P$7&lt;1),"",
IF(Y$8="","",
IF(Y$8=1,EOMONTH($P$7,-1)+1,X7+1)))</f>
        <v>45413</v>
      </c>
      <c r="Z6" s="25">
        <f t="shared" si="1"/>
        <v>45444</v>
      </c>
      <c r="AA6" s="25">
        <f t="shared" si="1"/>
        <v>45474</v>
      </c>
      <c r="AB6" s="25">
        <f t="shared" si="1"/>
        <v>45505</v>
      </c>
      <c r="AC6" s="25">
        <f t="shared" si="1"/>
        <v>45536</v>
      </c>
      <c r="AD6" s="25">
        <f t="shared" si="1"/>
        <v>45566</v>
      </c>
      <c r="AE6" s="25">
        <f t="shared" si="1"/>
        <v>45597</v>
      </c>
      <c r="AF6" s="25">
        <f t="shared" si="1"/>
        <v>45627</v>
      </c>
      <c r="AG6" s="25">
        <f t="shared" si="1"/>
        <v>45658</v>
      </c>
      <c r="AH6" s="25">
        <f t="shared" si="1"/>
        <v>45689</v>
      </c>
      <c r="AI6" s="25">
        <f t="shared" si="1"/>
        <v>45717</v>
      </c>
      <c r="AJ6" s="25">
        <f t="shared" si="1"/>
        <v>45748</v>
      </c>
      <c r="AK6" s="25">
        <f t="shared" si="1"/>
        <v>45778</v>
      </c>
      <c r="AL6" s="25">
        <f t="shared" si="1"/>
        <v>45809</v>
      </c>
      <c r="AM6" s="25">
        <f t="shared" si="1"/>
        <v>45839</v>
      </c>
      <c r="AN6" s="25">
        <f t="shared" si="1"/>
        <v>45870</v>
      </c>
      <c r="AO6" s="25">
        <f t="shared" si="1"/>
        <v>45901</v>
      </c>
      <c r="AP6" s="25">
        <f t="shared" si="1"/>
        <v>45931</v>
      </c>
      <c r="AQ6" s="25">
        <f t="shared" si="1"/>
        <v>45962</v>
      </c>
      <c r="AR6" s="25">
        <f t="shared" si="1"/>
        <v>45992</v>
      </c>
      <c r="AS6" s="25">
        <f t="shared" si="1"/>
        <v>46023</v>
      </c>
      <c r="AT6" s="25">
        <f t="shared" si="1"/>
        <v>46054</v>
      </c>
      <c r="AU6" s="25">
        <f t="shared" si="1"/>
        <v>46082</v>
      </c>
      <c r="AV6" s="25">
        <f t="shared" si="1"/>
        <v>46113</v>
      </c>
      <c r="AW6" s="25">
        <f t="shared" si="1"/>
        <v>46143</v>
      </c>
      <c r="AX6" s="25">
        <f t="shared" si="1"/>
        <v>46174</v>
      </c>
      <c r="AY6" s="25">
        <f t="shared" si="1"/>
        <v>46204</v>
      </c>
      <c r="AZ6" s="25">
        <f t="shared" si="1"/>
        <v>46235</v>
      </c>
      <c r="BA6" s="25">
        <f t="shared" si="1"/>
        <v>46266</v>
      </c>
      <c r="BB6" s="25">
        <f t="shared" si="1"/>
        <v>46296</v>
      </c>
      <c r="BC6" s="25">
        <f t="shared" si="1"/>
        <v>46327</v>
      </c>
      <c r="BD6" s="25">
        <f t="shared" si="1"/>
        <v>46357</v>
      </c>
      <c r="BE6" s="25">
        <f t="shared" si="1"/>
        <v>46388</v>
      </c>
      <c r="BF6" s="25">
        <f t="shared" si="1"/>
        <v>46419</v>
      </c>
      <c r="BG6" s="25">
        <f t="shared" si="1"/>
        <v>46447</v>
      </c>
      <c r="BH6" s="25">
        <f t="shared" si="1"/>
        <v>46478</v>
      </c>
      <c r="BI6" s="25">
        <f t="shared" si="1"/>
        <v>46508</v>
      </c>
      <c r="BJ6" s="25">
        <f t="shared" si="1"/>
        <v>46539</v>
      </c>
      <c r="BK6" s="25">
        <f t="shared" si="1"/>
        <v>46569</v>
      </c>
      <c r="BL6" s="25">
        <f t="shared" si="1"/>
        <v>46600</v>
      </c>
      <c r="BM6" s="25">
        <f t="shared" si="1"/>
        <v>46631</v>
      </c>
      <c r="BN6" s="25">
        <f t="shared" si="1"/>
        <v>46661</v>
      </c>
      <c r="BO6" s="25">
        <f t="shared" si="1"/>
        <v>46692</v>
      </c>
      <c r="BP6" s="25">
        <f t="shared" si="1"/>
        <v>46722</v>
      </c>
      <c r="BQ6" s="25">
        <f t="shared" si="1"/>
        <v>46753</v>
      </c>
      <c r="BR6" s="25">
        <f t="shared" si="1"/>
        <v>46784</v>
      </c>
      <c r="BS6" s="25">
        <f t="shared" si="1"/>
        <v>46813</v>
      </c>
      <c r="BT6" s="25">
        <f t="shared" si="1"/>
        <v>46844</v>
      </c>
      <c r="BU6" s="25">
        <f t="shared" si="1"/>
        <v>46874</v>
      </c>
      <c r="BV6" s="25">
        <f t="shared" si="1"/>
        <v>46905</v>
      </c>
      <c r="BW6" s="25">
        <f t="shared" si="1"/>
        <v>46935</v>
      </c>
      <c r="BX6" s="25">
        <f t="shared" si="1"/>
        <v>46966</v>
      </c>
      <c r="BY6" s="25">
        <f t="shared" si="1"/>
        <v>46997</v>
      </c>
      <c r="BZ6" s="25">
        <f t="shared" si="1"/>
        <v>47027</v>
      </c>
      <c r="CA6" s="25">
        <f t="shared" si="1"/>
        <v>47058</v>
      </c>
      <c r="CB6" s="25">
        <f t="shared" si="1"/>
        <v>47088</v>
      </c>
      <c r="CC6" s="25">
        <f t="shared" si="1"/>
        <v>47119</v>
      </c>
      <c r="CD6" s="25">
        <f t="shared" si="1"/>
        <v>47150</v>
      </c>
      <c r="CE6" s="25">
        <f t="shared" si="1"/>
        <v>47178</v>
      </c>
      <c r="CF6" s="25" t="str">
        <f t="shared" si="1"/>
        <v/>
      </c>
    </row>
    <row r="7" spans="2:84" ht="12" customHeight="1" x14ac:dyDescent="0.3">
      <c r="B7" s="13">
        <f>ROW()</f>
        <v>7</v>
      </c>
      <c r="H7" s="1" t="str">
        <f t="shared" ref="H7:H8" si="2">I7</f>
        <v>старт моделирования</v>
      </c>
      <c r="I7" s="1" t="str">
        <f>Lists!$N$4</f>
        <v>старт моделирования</v>
      </c>
      <c r="M7" s="34" t="s">
        <v>5</v>
      </c>
      <c r="O7" s="8" t="s">
        <v>3</v>
      </c>
      <c r="P7" s="19">
        <v>45383</v>
      </c>
      <c r="Q7" s="9" t="s">
        <v>4</v>
      </c>
      <c r="U7" s="25">
        <f ca="1">MAX(INDIRECT(ADDRESS($B7,X$2)&amp;":"&amp;ADDRESS($B7,MAX($2:$2))))</f>
        <v>47208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45412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45443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45473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45504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45535</v>
      </c>
      <c r="AC7" s="25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>45565</v>
      </c>
      <c r="AD7" s="25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>45596</v>
      </c>
      <c r="AE7" s="25">
        <f>IF(OR($P$6="",$P$6=0,$P$7="",$P$7=0,$P$8="",$P$7&lt;1),"",
IF(AE$8="","",
IF($P$6=Lists!$I$6,EOMONTH(AE6,0),
IF($P$6=Lists!$I$7,EOMONTH(AE6,2-(MONTH(AE6)-1-3*INT((MONTH(AE6)-1)/3))),
IF($P$6=Lists!$I$8,EOMONTH(AE6,11),
IF($P$6=Lists!$I$9,EOMONTH(AE6,12-MONTH(AE6)),""))))))</f>
        <v>45626</v>
      </c>
      <c r="AF7" s="25">
        <f>IF(OR($P$6="",$P$6=0,$P$7="",$P$7=0,$P$8="",$P$7&lt;1),"",
IF(AF$8="","",
IF($P$6=Lists!$I$6,EOMONTH(AF6,0),
IF($P$6=Lists!$I$7,EOMONTH(AF6,2-(MONTH(AF6)-1-3*INT((MONTH(AF6)-1)/3))),
IF($P$6=Lists!$I$8,EOMONTH(AF6,11),
IF($P$6=Lists!$I$9,EOMONTH(AF6,12-MONTH(AF6)),""))))))</f>
        <v>45657</v>
      </c>
      <c r="AG7" s="25">
        <f>IF(OR($P$6="",$P$6=0,$P$7="",$P$7=0,$P$8="",$P$7&lt;1),"",
IF(AG$8="","",
IF($P$6=Lists!$I$6,EOMONTH(AG6,0),
IF($P$6=Lists!$I$7,EOMONTH(AG6,2-(MONTH(AG6)-1-3*INT((MONTH(AG6)-1)/3))),
IF($P$6=Lists!$I$8,EOMONTH(AG6,11),
IF($P$6=Lists!$I$9,EOMONTH(AG6,12-MONTH(AG6)),""))))))</f>
        <v>45688</v>
      </c>
      <c r="AH7" s="25">
        <f>IF(OR($P$6="",$P$6=0,$P$7="",$P$7=0,$P$8="",$P$7&lt;1),"",
IF(AH$8="","",
IF($P$6=Lists!$I$6,EOMONTH(AH6,0),
IF($P$6=Lists!$I$7,EOMONTH(AH6,2-(MONTH(AH6)-1-3*INT((MONTH(AH6)-1)/3))),
IF($P$6=Lists!$I$8,EOMONTH(AH6,11),
IF($P$6=Lists!$I$9,EOMONTH(AH6,12-MONTH(AH6)),""))))))</f>
        <v>45716</v>
      </c>
      <c r="AI7" s="25">
        <f>IF(OR($P$6="",$P$6=0,$P$7="",$P$7=0,$P$8="",$P$7&lt;1),"",
IF(AI$8="","",
IF($P$6=Lists!$I$6,EOMONTH(AI6,0),
IF($P$6=Lists!$I$7,EOMONTH(AI6,2-(MONTH(AI6)-1-3*INT((MONTH(AI6)-1)/3))),
IF($P$6=Lists!$I$8,EOMONTH(AI6,11),
IF($P$6=Lists!$I$9,EOMONTH(AI6,12-MONTH(AI6)),""))))))</f>
        <v>45747</v>
      </c>
      <c r="AJ7" s="25">
        <f>IF(OR($P$6="",$P$6=0,$P$7="",$P$7=0,$P$8="",$P$7&lt;1),"",
IF(AJ$8="","",
IF($P$6=Lists!$I$6,EOMONTH(AJ6,0),
IF($P$6=Lists!$I$7,EOMONTH(AJ6,2-(MONTH(AJ6)-1-3*INT((MONTH(AJ6)-1)/3))),
IF($P$6=Lists!$I$8,EOMONTH(AJ6,11),
IF($P$6=Lists!$I$9,EOMONTH(AJ6,12-MONTH(AJ6)),""))))))</f>
        <v>45777</v>
      </c>
      <c r="AK7" s="25">
        <f>IF(OR($P$6="",$P$6=0,$P$7="",$P$7=0,$P$8="",$P$7&lt;1),"",
IF(AK$8="","",
IF($P$6=Lists!$I$6,EOMONTH(AK6,0),
IF($P$6=Lists!$I$7,EOMONTH(AK6,2-(MONTH(AK6)-1-3*INT((MONTH(AK6)-1)/3))),
IF($P$6=Lists!$I$8,EOMONTH(AK6,11),
IF($P$6=Lists!$I$9,EOMONTH(AK6,12-MONTH(AK6)),""))))))</f>
        <v>45808</v>
      </c>
      <c r="AL7" s="25">
        <f>IF(OR($P$6="",$P$6=0,$P$7="",$P$7=0,$P$8="",$P$7&lt;1),"",
IF(AL$8="","",
IF($P$6=Lists!$I$6,EOMONTH(AL6,0),
IF($P$6=Lists!$I$7,EOMONTH(AL6,2-(MONTH(AL6)-1-3*INT((MONTH(AL6)-1)/3))),
IF($P$6=Lists!$I$8,EOMONTH(AL6,11),
IF($P$6=Lists!$I$9,EOMONTH(AL6,12-MONTH(AL6)),""))))))</f>
        <v>45838</v>
      </c>
      <c r="AM7" s="25">
        <f>IF(OR($P$6="",$P$6=0,$P$7="",$P$7=0,$P$8="",$P$7&lt;1),"",
IF(AM$8="","",
IF($P$6=Lists!$I$6,EOMONTH(AM6,0),
IF($P$6=Lists!$I$7,EOMONTH(AM6,2-(MONTH(AM6)-1-3*INT((MONTH(AM6)-1)/3))),
IF($P$6=Lists!$I$8,EOMONTH(AM6,11),
IF($P$6=Lists!$I$9,EOMONTH(AM6,12-MONTH(AM6)),""))))))</f>
        <v>45869</v>
      </c>
      <c r="AN7" s="25">
        <f>IF(OR($P$6="",$P$6=0,$P$7="",$P$7=0,$P$8="",$P$7&lt;1),"",
IF(AN$8="","",
IF($P$6=Lists!$I$6,EOMONTH(AN6,0),
IF($P$6=Lists!$I$7,EOMONTH(AN6,2-(MONTH(AN6)-1-3*INT((MONTH(AN6)-1)/3))),
IF($P$6=Lists!$I$8,EOMONTH(AN6,11),
IF($P$6=Lists!$I$9,EOMONTH(AN6,12-MONTH(AN6)),""))))))</f>
        <v>45900</v>
      </c>
      <c r="AO7" s="25">
        <f>IF(OR($P$6="",$P$6=0,$P$7="",$P$7=0,$P$8="",$P$7&lt;1),"",
IF(AO$8="","",
IF($P$6=Lists!$I$6,EOMONTH(AO6,0),
IF($P$6=Lists!$I$7,EOMONTH(AO6,2-(MONTH(AO6)-1-3*INT((MONTH(AO6)-1)/3))),
IF($P$6=Lists!$I$8,EOMONTH(AO6,11),
IF($P$6=Lists!$I$9,EOMONTH(AO6,12-MONTH(AO6)),""))))))</f>
        <v>45930</v>
      </c>
      <c r="AP7" s="25">
        <f>IF(OR($P$6="",$P$6=0,$P$7="",$P$7=0,$P$8="",$P$7&lt;1),"",
IF(AP$8="","",
IF($P$6=Lists!$I$6,EOMONTH(AP6,0),
IF($P$6=Lists!$I$7,EOMONTH(AP6,2-(MONTH(AP6)-1-3*INT((MONTH(AP6)-1)/3))),
IF($P$6=Lists!$I$8,EOMONTH(AP6,11),
IF($P$6=Lists!$I$9,EOMONTH(AP6,12-MONTH(AP6)),""))))))</f>
        <v>45961</v>
      </c>
      <c r="AQ7" s="25">
        <f>IF(OR($P$6="",$P$6=0,$P$7="",$P$7=0,$P$8="",$P$7&lt;1),"",
IF(AQ$8="","",
IF($P$6=Lists!$I$6,EOMONTH(AQ6,0),
IF($P$6=Lists!$I$7,EOMONTH(AQ6,2-(MONTH(AQ6)-1-3*INT((MONTH(AQ6)-1)/3))),
IF($P$6=Lists!$I$8,EOMONTH(AQ6,11),
IF($P$6=Lists!$I$9,EOMONTH(AQ6,12-MONTH(AQ6)),""))))))</f>
        <v>45991</v>
      </c>
      <c r="AR7" s="25">
        <f>IF(OR($P$6="",$P$6=0,$P$7="",$P$7=0,$P$8="",$P$7&lt;1),"",
IF(AR$8="","",
IF($P$6=Lists!$I$6,EOMONTH(AR6,0),
IF($P$6=Lists!$I$7,EOMONTH(AR6,2-(MONTH(AR6)-1-3*INT((MONTH(AR6)-1)/3))),
IF($P$6=Lists!$I$8,EOMONTH(AR6,11),
IF($P$6=Lists!$I$9,EOMONTH(AR6,12-MONTH(AR6)),""))))))</f>
        <v>46022</v>
      </c>
      <c r="AS7" s="25">
        <f>IF(OR($P$6="",$P$6=0,$P$7="",$P$7=0,$P$8="",$P$7&lt;1),"",
IF(AS$8="","",
IF($P$6=Lists!$I$6,EOMONTH(AS6,0),
IF($P$6=Lists!$I$7,EOMONTH(AS6,2-(MONTH(AS6)-1-3*INT((MONTH(AS6)-1)/3))),
IF($P$6=Lists!$I$8,EOMONTH(AS6,11),
IF($P$6=Lists!$I$9,EOMONTH(AS6,12-MONTH(AS6)),""))))))</f>
        <v>46053</v>
      </c>
      <c r="AT7" s="25">
        <f>IF(OR($P$6="",$P$6=0,$P$7="",$P$7=0,$P$8="",$P$7&lt;1),"",
IF(AT$8="","",
IF($P$6=Lists!$I$6,EOMONTH(AT6,0),
IF($P$6=Lists!$I$7,EOMONTH(AT6,2-(MONTH(AT6)-1-3*INT((MONTH(AT6)-1)/3))),
IF($P$6=Lists!$I$8,EOMONTH(AT6,11),
IF($P$6=Lists!$I$9,EOMONTH(AT6,12-MONTH(AT6)),""))))))</f>
        <v>46081</v>
      </c>
      <c r="AU7" s="25">
        <f>IF(OR($P$6="",$P$6=0,$P$7="",$P$7=0,$P$8="",$P$7&lt;1),"",
IF(AU$8="","",
IF($P$6=Lists!$I$6,EOMONTH(AU6,0),
IF($P$6=Lists!$I$7,EOMONTH(AU6,2-(MONTH(AU6)-1-3*INT((MONTH(AU6)-1)/3))),
IF($P$6=Lists!$I$8,EOMONTH(AU6,11),
IF($P$6=Lists!$I$9,EOMONTH(AU6,12-MONTH(AU6)),""))))))</f>
        <v>46112</v>
      </c>
      <c r="AV7" s="25">
        <f>IF(OR($P$6="",$P$6=0,$P$7="",$P$7=0,$P$8="",$P$7&lt;1),"",
IF(AV$8="","",
IF($P$6=Lists!$I$6,EOMONTH(AV6,0),
IF($P$6=Lists!$I$7,EOMONTH(AV6,2-(MONTH(AV6)-1-3*INT((MONTH(AV6)-1)/3))),
IF($P$6=Lists!$I$8,EOMONTH(AV6,11),
IF($P$6=Lists!$I$9,EOMONTH(AV6,12-MONTH(AV6)),""))))))</f>
        <v>46142</v>
      </c>
      <c r="AW7" s="25">
        <f>IF(OR($P$6="",$P$6=0,$P$7="",$P$7=0,$P$8="",$P$7&lt;1),"",
IF(AW$8="","",
IF($P$6=Lists!$I$6,EOMONTH(AW6,0),
IF($P$6=Lists!$I$7,EOMONTH(AW6,2-(MONTH(AW6)-1-3*INT((MONTH(AW6)-1)/3))),
IF($P$6=Lists!$I$8,EOMONTH(AW6,11),
IF($P$6=Lists!$I$9,EOMONTH(AW6,12-MONTH(AW6)),""))))))</f>
        <v>46173</v>
      </c>
      <c r="AX7" s="25">
        <f>IF(OR($P$6="",$P$6=0,$P$7="",$P$7=0,$P$8="",$P$7&lt;1),"",
IF(AX$8="","",
IF($P$6=Lists!$I$6,EOMONTH(AX6,0),
IF($P$6=Lists!$I$7,EOMONTH(AX6,2-(MONTH(AX6)-1-3*INT((MONTH(AX6)-1)/3))),
IF($P$6=Lists!$I$8,EOMONTH(AX6,11),
IF($P$6=Lists!$I$9,EOMONTH(AX6,12-MONTH(AX6)),""))))))</f>
        <v>46203</v>
      </c>
      <c r="AY7" s="25">
        <f>IF(OR($P$6="",$P$6=0,$P$7="",$P$7=0,$P$8="",$P$7&lt;1),"",
IF(AY$8="","",
IF($P$6=Lists!$I$6,EOMONTH(AY6,0),
IF($P$6=Lists!$I$7,EOMONTH(AY6,2-(MONTH(AY6)-1-3*INT((MONTH(AY6)-1)/3))),
IF($P$6=Lists!$I$8,EOMONTH(AY6,11),
IF($P$6=Lists!$I$9,EOMONTH(AY6,12-MONTH(AY6)),""))))))</f>
        <v>46234</v>
      </c>
      <c r="AZ7" s="25">
        <f>IF(OR($P$6="",$P$6=0,$P$7="",$P$7=0,$P$8="",$P$7&lt;1),"",
IF(AZ$8="","",
IF($P$6=Lists!$I$6,EOMONTH(AZ6,0),
IF($P$6=Lists!$I$7,EOMONTH(AZ6,2-(MONTH(AZ6)-1-3*INT((MONTH(AZ6)-1)/3))),
IF($P$6=Lists!$I$8,EOMONTH(AZ6,11),
IF($P$6=Lists!$I$9,EOMONTH(AZ6,12-MONTH(AZ6)),""))))))</f>
        <v>46265</v>
      </c>
      <c r="BA7" s="25">
        <f>IF(OR($P$6="",$P$6=0,$P$7="",$P$7=0,$P$8="",$P$7&lt;1),"",
IF(BA$8="","",
IF($P$6=Lists!$I$6,EOMONTH(BA6,0),
IF($P$6=Lists!$I$7,EOMONTH(BA6,2-(MONTH(BA6)-1-3*INT((MONTH(BA6)-1)/3))),
IF($P$6=Lists!$I$8,EOMONTH(BA6,11),
IF($P$6=Lists!$I$9,EOMONTH(BA6,12-MONTH(BA6)),""))))))</f>
        <v>46295</v>
      </c>
      <c r="BB7" s="25">
        <f>IF(OR($P$6="",$P$6=0,$P$7="",$P$7=0,$P$8="",$P$7&lt;1),"",
IF(BB$8="","",
IF($P$6=Lists!$I$6,EOMONTH(BB6,0),
IF($P$6=Lists!$I$7,EOMONTH(BB6,2-(MONTH(BB6)-1-3*INT((MONTH(BB6)-1)/3))),
IF($P$6=Lists!$I$8,EOMONTH(BB6,11),
IF($P$6=Lists!$I$9,EOMONTH(BB6,12-MONTH(BB6)),""))))))</f>
        <v>46326</v>
      </c>
      <c r="BC7" s="25">
        <f>IF(OR($P$6="",$P$6=0,$P$7="",$P$7=0,$P$8="",$P$7&lt;1),"",
IF(BC$8="","",
IF($P$6=Lists!$I$6,EOMONTH(BC6,0),
IF($P$6=Lists!$I$7,EOMONTH(BC6,2-(MONTH(BC6)-1-3*INT((MONTH(BC6)-1)/3))),
IF($P$6=Lists!$I$8,EOMONTH(BC6,11),
IF($P$6=Lists!$I$9,EOMONTH(BC6,12-MONTH(BC6)),""))))))</f>
        <v>46356</v>
      </c>
      <c r="BD7" s="25">
        <f>IF(OR($P$6="",$P$6=0,$P$7="",$P$7=0,$P$8="",$P$7&lt;1),"",
IF(BD$8="","",
IF($P$6=Lists!$I$6,EOMONTH(BD6,0),
IF($P$6=Lists!$I$7,EOMONTH(BD6,2-(MONTH(BD6)-1-3*INT((MONTH(BD6)-1)/3))),
IF($P$6=Lists!$I$8,EOMONTH(BD6,11),
IF($P$6=Lists!$I$9,EOMONTH(BD6,12-MONTH(BD6)),""))))))</f>
        <v>46387</v>
      </c>
      <c r="BE7" s="25">
        <f>IF(OR($P$6="",$P$6=0,$P$7="",$P$7=0,$P$8="",$P$7&lt;1),"",
IF(BE$8="","",
IF($P$6=Lists!$I$6,EOMONTH(BE6,0),
IF($P$6=Lists!$I$7,EOMONTH(BE6,2-(MONTH(BE6)-1-3*INT((MONTH(BE6)-1)/3))),
IF($P$6=Lists!$I$8,EOMONTH(BE6,11),
IF($P$6=Lists!$I$9,EOMONTH(BE6,12-MONTH(BE6)),""))))))</f>
        <v>46418</v>
      </c>
      <c r="BF7" s="25">
        <f>IF(OR($P$6="",$P$6=0,$P$7="",$P$7=0,$P$8="",$P$7&lt;1),"",
IF(BF$8="","",
IF($P$6=Lists!$I$6,EOMONTH(BF6,0),
IF($P$6=Lists!$I$7,EOMONTH(BF6,2-(MONTH(BF6)-1-3*INT((MONTH(BF6)-1)/3))),
IF($P$6=Lists!$I$8,EOMONTH(BF6,11),
IF($P$6=Lists!$I$9,EOMONTH(BF6,12-MONTH(BF6)),""))))))</f>
        <v>46446</v>
      </c>
      <c r="BG7" s="25">
        <f>IF(OR($P$6="",$P$6=0,$P$7="",$P$7=0,$P$8="",$P$7&lt;1),"",
IF(BG$8="","",
IF($P$6=Lists!$I$6,EOMONTH(BG6,0),
IF($P$6=Lists!$I$7,EOMONTH(BG6,2-(MONTH(BG6)-1-3*INT((MONTH(BG6)-1)/3))),
IF($P$6=Lists!$I$8,EOMONTH(BG6,11),
IF($P$6=Lists!$I$9,EOMONTH(BG6,12-MONTH(BG6)),""))))))</f>
        <v>46477</v>
      </c>
      <c r="BH7" s="25">
        <f>IF(OR($P$6="",$P$6=0,$P$7="",$P$7=0,$P$8="",$P$7&lt;1),"",
IF(BH$8="","",
IF($P$6=Lists!$I$6,EOMONTH(BH6,0),
IF($P$6=Lists!$I$7,EOMONTH(BH6,2-(MONTH(BH6)-1-3*INT((MONTH(BH6)-1)/3))),
IF($P$6=Lists!$I$8,EOMONTH(BH6,11),
IF($P$6=Lists!$I$9,EOMONTH(BH6,12-MONTH(BH6)),""))))))</f>
        <v>46507</v>
      </c>
      <c r="BI7" s="25">
        <f>IF(OR($P$6="",$P$6=0,$P$7="",$P$7=0,$P$8="",$P$7&lt;1),"",
IF(BI$8="","",
IF($P$6=Lists!$I$6,EOMONTH(BI6,0),
IF($P$6=Lists!$I$7,EOMONTH(BI6,2-(MONTH(BI6)-1-3*INT((MONTH(BI6)-1)/3))),
IF($P$6=Lists!$I$8,EOMONTH(BI6,11),
IF($P$6=Lists!$I$9,EOMONTH(BI6,12-MONTH(BI6)),""))))))</f>
        <v>46538</v>
      </c>
      <c r="BJ7" s="25">
        <f>IF(OR($P$6="",$P$6=0,$P$7="",$P$7=0,$P$8="",$P$7&lt;1),"",
IF(BJ$8="","",
IF($P$6=Lists!$I$6,EOMONTH(BJ6,0),
IF($P$6=Lists!$I$7,EOMONTH(BJ6,2-(MONTH(BJ6)-1-3*INT((MONTH(BJ6)-1)/3))),
IF($P$6=Lists!$I$8,EOMONTH(BJ6,11),
IF($P$6=Lists!$I$9,EOMONTH(BJ6,12-MONTH(BJ6)),""))))))</f>
        <v>46568</v>
      </c>
      <c r="BK7" s="25">
        <f>IF(OR($P$6="",$P$6=0,$P$7="",$P$7=0,$P$8="",$P$7&lt;1),"",
IF(BK$8="","",
IF($P$6=Lists!$I$6,EOMONTH(BK6,0),
IF($P$6=Lists!$I$7,EOMONTH(BK6,2-(MONTH(BK6)-1-3*INT((MONTH(BK6)-1)/3))),
IF($P$6=Lists!$I$8,EOMONTH(BK6,11),
IF($P$6=Lists!$I$9,EOMONTH(BK6,12-MONTH(BK6)),""))))))</f>
        <v>46599</v>
      </c>
      <c r="BL7" s="25">
        <f>IF(OR($P$6="",$P$6=0,$P$7="",$P$7=0,$P$8="",$P$7&lt;1),"",
IF(BL$8="","",
IF($P$6=Lists!$I$6,EOMONTH(BL6,0),
IF($P$6=Lists!$I$7,EOMONTH(BL6,2-(MONTH(BL6)-1-3*INT((MONTH(BL6)-1)/3))),
IF($P$6=Lists!$I$8,EOMONTH(BL6,11),
IF($P$6=Lists!$I$9,EOMONTH(BL6,12-MONTH(BL6)),""))))))</f>
        <v>46630</v>
      </c>
      <c r="BM7" s="25">
        <f>IF(OR($P$6="",$P$6=0,$P$7="",$P$7=0,$P$8="",$P$7&lt;1),"",
IF(BM$8="","",
IF($P$6=Lists!$I$6,EOMONTH(BM6,0),
IF($P$6=Lists!$I$7,EOMONTH(BM6,2-(MONTH(BM6)-1-3*INT((MONTH(BM6)-1)/3))),
IF($P$6=Lists!$I$8,EOMONTH(BM6,11),
IF($P$6=Lists!$I$9,EOMONTH(BM6,12-MONTH(BM6)),""))))))</f>
        <v>46660</v>
      </c>
      <c r="BN7" s="25">
        <f>IF(OR($P$6="",$P$6=0,$P$7="",$P$7=0,$P$8="",$P$7&lt;1),"",
IF(BN$8="","",
IF($P$6=Lists!$I$6,EOMONTH(BN6,0),
IF($P$6=Lists!$I$7,EOMONTH(BN6,2-(MONTH(BN6)-1-3*INT((MONTH(BN6)-1)/3))),
IF($P$6=Lists!$I$8,EOMONTH(BN6,11),
IF($P$6=Lists!$I$9,EOMONTH(BN6,12-MONTH(BN6)),""))))))</f>
        <v>46691</v>
      </c>
      <c r="BO7" s="25">
        <f>IF(OR($P$6="",$P$6=0,$P$7="",$P$7=0,$P$8="",$P$7&lt;1),"",
IF(BO$8="","",
IF($P$6=Lists!$I$6,EOMONTH(BO6,0),
IF($P$6=Lists!$I$7,EOMONTH(BO6,2-(MONTH(BO6)-1-3*INT((MONTH(BO6)-1)/3))),
IF($P$6=Lists!$I$8,EOMONTH(BO6,11),
IF($P$6=Lists!$I$9,EOMONTH(BO6,12-MONTH(BO6)),""))))))</f>
        <v>46721</v>
      </c>
      <c r="BP7" s="25">
        <f>IF(OR($P$6="",$P$6=0,$P$7="",$P$7=0,$P$8="",$P$7&lt;1),"",
IF(BP$8="","",
IF($P$6=Lists!$I$6,EOMONTH(BP6,0),
IF($P$6=Lists!$I$7,EOMONTH(BP6,2-(MONTH(BP6)-1-3*INT((MONTH(BP6)-1)/3))),
IF($P$6=Lists!$I$8,EOMONTH(BP6,11),
IF($P$6=Lists!$I$9,EOMONTH(BP6,12-MONTH(BP6)),""))))))</f>
        <v>46752</v>
      </c>
      <c r="BQ7" s="25">
        <f>IF(OR($P$6="",$P$6=0,$P$7="",$P$7=0,$P$8="",$P$7&lt;1),"",
IF(BQ$8="","",
IF($P$6=Lists!$I$6,EOMONTH(BQ6,0),
IF($P$6=Lists!$I$7,EOMONTH(BQ6,2-(MONTH(BQ6)-1-3*INT((MONTH(BQ6)-1)/3))),
IF($P$6=Lists!$I$8,EOMONTH(BQ6,11),
IF($P$6=Lists!$I$9,EOMONTH(BQ6,12-MONTH(BQ6)),""))))))</f>
        <v>46783</v>
      </c>
      <c r="BR7" s="25">
        <f>IF(OR($P$6="",$P$6=0,$P$7="",$P$7=0,$P$8="",$P$7&lt;1),"",
IF(BR$8="","",
IF($P$6=Lists!$I$6,EOMONTH(BR6,0),
IF($P$6=Lists!$I$7,EOMONTH(BR6,2-(MONTH(BR6)-1-3*INT((MONTH(BR6)-1)/3))),
IF($P$6=Lists!$I$8,EOMONTH(BR6,11),
IF($P$6=Lists!$I$9,EOMONTH(BR6,12-MONTH(BR6)),""))))))</f>
        <v>46812</v>
      </c>
      <c r="BS7" s="25">
        <f>IF(OR($P$6="",$P$6=0,$P$7="",$P$7=0,$P$8="",$P$7&lt;1),"",
IF(BS$8="","",
IF($P$6=Lists!$I$6,EOMONTH(BS6,0),
IF($P$6=Lists!$I$7,EOMONTH(BS6,2-(MONTH(BS6)-1-3*INT((MONTH(BS6)-1)/3))),
IF($P$6=Lists!$I$8,EOMONTH(BS6,11),
IF($P$6=Lists!$I$9,EOMONTH(BS6,12-MONTH(BS6)),""))))))</f>
        <v>46843</v>
      </c>
      <c r="BT7" s="25">
        <f>IF(OR($P$6="",$P$6=0,$P$7="",$P$7=0,$P$8="",$P$7&lt;1),"",
IF(BT$8="","",
IF($P$6=Lists!$I$6,EOMONTH(BT6,0),
IF($P$6=Lists!$I$7,EOMONTH(BT6,2-(MONTH(BT6)-1-3*INT((MONTH(BT6)-1)/3))),
IF($P$6=Lists!$I$8,EOMONTH(BT6,11),
IF($P$6=Lists!$I$9,EOMONTH(BT6,12-MONTH(BT6)),""))))))</f>
        <v>46873</v>
      </c>
      <c r="BU7" s="25">
        <f>IF(OR($P$6="",$P$6=0,$P$7="",$P$7=0,$P$8="",$P$7&lt;1),"",
IF(BU$8="","",
IF($P$6=Lists!$I$6,EOMONTH(BU6,0),
IF($P$6=Lists!$I$7,EOMONTH(BU6,2-(MONTH(BU6)-1-3*INT((MONTH(BU6)-1)/3))),
IF($P$6=Lists!$I$8,EOMONTH(BU6,11),
IF($P$6=Lists!$I$9,EOMONTH(BU6,12-MONTH(BU6)),""))))))</f>
        <v>46904</v>
      </c>
      <c r="BV7" s="25">
        <f>IF(OR($P$6="",$P$6=0,$P$7="",$P$7=0,$P$8="",$P$7&lt;1),"",
IF(BV$8="","",
IF($P$6=Lists!$I$6,EOMONTH(BV6,0),
IF($P$6=Lists!$I$7,EOMONTH(BV6,2-(MONTH(BV6)-1-3*INT((MONTH(BV6)-1)/3))),
IF($P$6=Lists!$I$8,EOMONTH(BV6,11),
IF($P$6=Lists!$I$9,EOMONTH(BV6,12-MONTH(BV6)),""))))))</f>
        <v>46934</v>
      </c>
      <c r="BW7" s="25">
        <f>IF(OR($P$6="",$P$6=0,$P$7="",$P$7=0,$P$8="",$P$7&lt;1),"",
IF(BW$8="","",
IF($P$6=Lists!$I$6,EOMONTH(BW6,0),
IF($P$6=Lists!$I$7,EOMONTH(BW6,2-(MONTH(BW6)-1-3*INT((MONTH(BW6)-1)/3))),
IF($P$6=Lists!$I$8,EOMONTH(BW6,11),
IF($P$6=Lists!$I$9,EOMONTH(BW6,12-MONTH(BW6)),""))))))</f>
        <v>46965</v>
      </c>
      <c r="BX7" s="25">
        <f>IF(OR($P$6="",$P$6=0,$P$7="",$P$7=0,$P$8="",$P$7&lt;1),"",
IF(BX$8="","",
IF($P$6=Lists!$I$6,EOMONTH(BX6,0),
IF($P$6=Lists!$I$7,EOMONTH(BX6,2-(MONTH(BX6)-1-3*INT((MONTH(BX6)-1)/3))),
IF($P$6=Lists!$I$8,EOMONTH(BX6,11),
IF($P$6=Lists!$I$9,EOMONTH(BX6,12-MONTH(BX6)),""))))))</f>
        <v>46996</v>
      </c>
      <c r="BY7" s="25">
        <f>IF(OR($P$6="",$P$6=0,$P$7="",$P$7=0,$P$8="",$P$7&lt;1),"",
IF(BY$8="","",
IF($P$6=Lists!$I$6,EOMONTH(BY6,0),
IF($P$6=Lists!$I$7,EOMONTH(BY6,2-(MONTH(BY6)-1-3*INT((MONTH(BY6)-1)/3))),
IF($P$6=Lists!$I$8,EOMONTH(BY6,11),
IF($P$6=Lists!$I$9,EOMONTH(BY6,12-MONTH(BY6)),""))))))</f>
        <v>47026</v>
      </c>
      <c r="BZ7" s="25">
        <f>IF(OR($P$6="",$P$6=0,$P$7="",$P$7=0,$P$8="",$P$7&lt;1),"",
IF(BZ$8="","",
IF($P$6=Lists!$I$6,EOMONTH(BZ6,0),
IF($P$6=Lists!$I$7,EOMONTH(BZ6,2-(MONTH(BZ6)-1-3*INT((MONTH(BZ6)-1)/3))),
IF($P$6=Lists!$I$8,EOMONTH(BZ6,11),
IF($P$6=Lists!$I$9,EOMONTH(BZ6,12-MONTH(BZ6)),""))))))</f>
        <v>47057</v>
      </c>
      <c r="CA7" s="25">
        <f>IF(OR($P$6="",$P$6=0,$P$7="",$P$7=0,$P$8="",$P$7&lt;1),"",
IF(CA$8="","",
IF($P$6=Lists!$I$6,EOMONTH(CA6,0),
IF($P$6=Lists!$I$7,EOMONTH(CA6,2-(MONTH(CA6)-1-3*INT((MONTH(CA6)-1)/3))),
IF($P$6=Lists!$I$8,EOMONTH(CA6,11),
IF($P$6=Lists!$I$9,EOMONTH(CA6,12-MONTH(CA6)),""))))))</f>
        <v>47087</v>
      </c>
      <c r="CB7" s="25">
        <f>IF(OR($P$6="",$P$6=0,$P$7="",$P$7=0,$P$8="",$P$7&lt;1),"",
IF(CB$8="","",
IF($P$6=Lists!$I$6,EOMONTH(CB6,0),
IF($P$6=Lists!$I$7,EOMONTH(CB6,2-(MONTH(CB6)-1-3*INT((MONTH(CB6)-1)/3))),
IF($P$6=Lists!$I$8,EOMONTH(CB6,11),
IF($P$6=Lists!$I$9,EOMONTH(CB6,12-MONTH(CB6)),""))))))</f>
        <v>47118</v>
      </c>
      <c r="CC7" s="25">
        <f>IF(OR($P$6="",$P$6=0,$P$7="",$P$7=0,$P$8="",$P$7&lt;1),"",
IF(CC$8="","",
IF($P$6=Lists!$I$6,EOMONTH(CC6,0),
IF($P$6=Lists!$I$7,EOMONTH(CC6,2-(MONTH(CC6)-1-3*INT((MONTH(CC6)-1)/3))),
IF($P$6=Lists!$I$8,EOMONTH(CC6,11),
IF($P$6=Lists!$I$9,EOMONTH(CC6,12-MONTH(CC6)),""))))))</f>
        <v>47149</v>
      </c>
      <c r="CD7" s="25">
        <f>IF(OR($P$6="",$P$6=0,$P$7="",$P$7=0,$P$8="",$P$7&lt;1),"",
IF(CD$8="","",
IF($P$6=Lists!$I$6,EOMONTH(CD6,0),
IF($P$6=Lists!$I$7,EOMONTH(CD6,2-(MONTH(CD6)-1-3*INT((MONTH(CD6)-1)/3))),
IF($P$6=Lists!$I$8,EOMONTH(CD6,11),
IF($P$6=Lists!$I$9,EOMONTH(CD6,12-MONTH(CD6)),""))))))</f>
        <v>47177</v>
      </c>
      <c r="CE7" s="25">
        <f>IF(OR($P$6="",$P$6=0,$P$7="",$P$7=0,$P$8="",$P$7&lt;1),"",
IF(CE$8="","",
IF($P$6=Lists!$I$6,EOMONTH(CE6,0),
IF($P$6=Lists!$I$7,EOMONTH(CE6,2-(MONTH(CE6)-1-3*INT((MONTH(CE6)-1)/3))),
IF($P$6=Lists!$I$8,EOMONTH(CE6,11),
IF($P$6=Lists!$I$9,EOMONTH(CE6,12-MONTH(CE6)),""))))))</f>
        <v>47208</v>
      </c>
      <c r="CF7" s="25" t="str">
        <f>IF(OR($P$6="",$P$6=0,$P$7="",$P$7=0,$P$8="",$P$7&lt;1),"",
IF(CF$8="","",
IF($P$6=Lists!$I$6,EOMONTH(CF6,0),
IF($P$6=Lists!$I$7,EOMONTH(CF6,2-(MONTH(CF6)-1-3*INT((MONTH(CF6)-1)/3))),
IF($P$6=Lists!$I$8,EOMONTH(CF6,11),
IF($P$6=Lists!$I$9,EOMONTH(CF6,12-MONTH(CF6)),""))))))</f>
        <v/>
      </c>
    </row>
    <row r="8" spans="2:84" ht="12" customHeight="1" x14ac:dyDescent="0.3">
      <c r="B8" s="13">
        <f>ROW()</f>
        <v>8</v>
      </c>
      <c r="H8" s="1" t="str">
        <f t="shared" si="2"/>
        <v>горизонт моделирования</v>
      </c>
      <c r="I8" s="1" t="s">
        <v>9</v>
      </c>
      <c r="M8" s="34" t="s">
        <v>11</v>
      </c>
      <c r="O8" s="8" t="s">
        <v>3</v>
      </c>
      <c r="P8" s="18">
        <v>60</v>
      </c>
      <c r="U8" s="5">
        <f ca="1">MAX(INDIRECT(ADDRESS($B8,X$2)&amp;":"&amp;ADDRESS($B8,MAX($2:$2))))</f>
        <v>60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>
        <f>IF(OR($P$6="",$P$6=0,$P$7="",$P$7=0,$P$8="",$P$7&lt;1),"",
IF(MAX($W8:AB8)+1&gt;$P$8,"",MAX($W8:AB8)+1))</f>
        <v>6</v>
      </c>
      <c r="AD8" s="5">
        <f>IF(OR($P$6="",$P$6=0,$P$7="",$P$7=0,$P$8="",$P$7&lt;1),"",
IF(MAX($W8:AC8)+1&gt;$P$8,"",MAX($W8:AC8)+1))</f>
        <v>7</v>
      </c>
      <c r="AE8" s="5">
        <f>IF(OR($P$6="",$P$6=0,$P$7="",$P$7=0,$P$8="",$P$7&lt;1),"",
IF(MAX($W8:AD8)+1&gt;$P$8,"",MAX($W8:AD8)+1))</f>
        <v>8</v>
      </c>
      <c r="AF8" s="5">
        <f>IF(OR($P$6="",$P$6=0,$P$7="",$P$7=0,$P$8="",$P$7&lt;1),"",
IF(MAX($W8:AE8)+1&gt;$P$8,"",MAX($W8:AE8)+1))</f>
        <v>9</v>
      </c>
      <c r="AG8" s="5">
        <f>IF(OR($P$6="",$P$6=0,$P$7="",$P$7=0,$P$8="",$P$7&lt;1),"",
IF(MAX($W8:AF8)+1&gt;$P$8,"",MAX($W8:AF8)+1))</f>
        <v>10</v>
      </c>
      <c r="AH8" s="5">
        <f>IF(OR($P$6="",$P$6=0,$P$7="",$P$7=0,$P$8="",$P$7&lt;1),"",
IF(MAX($W8:AG8)+1&gt;$P$8,"",MAX($W8:AG8)+1))</f>
        <v>11</v>
      </c>
      <c r="AI8" s="5">
        <f>IF(OR($P$6="",$P$6=0,$P$7="",$P$7=0,$P$8="",$P$7&lt;1),"",
IF(MAX($W8:AH8)+1&gt;$P$8,"",MAX($W8:AH8)+1))</f>
        <v>12</v>
      </c>
      <c r="AJ8" s="5">
        <f>IF(OR($P$6="",$P$6=0,$P$7="",$P$7=0,$P$8="",$P$7&lt;1),"",
IF(MAX($W8:AI8)+1&gt;$P$8,"",MAX($W8:AI8)+1))</f>
        <v>13</v>
      </c>
      <c r="AK8" s="5">
        <f>IF(OR($P$6="",$P$6=0,$P$7="",$P$7=0,$P$8="",$P$7&lt;1),"",
IF(MAX($W8:AJ8)+1&gt;$P$8,"",MAX($W8:AJ8)+1))</f>
        <v>14</v>
      </c>
      <c r="AL8" s="5">
        <f>IF(OR($P$6="",$P$6=0,$P$7="",$P$7=0,$P$8="",$P$7&lt;1),"",
IF(MAX($W8:AK8)+1&gt;$P$8,"",MAX($W8:AK8)+1))</f>
        <v>15</v>
      </c>
      <c r="AM8" s="5">
        <f>IF(OR($P$6="",$P$6=0,$P$7="",$P$7=0,$P$8="",$P$7&lt;1),"",
IF(MAX($W8:AL8)+1&gt;$P$8,"",MAX($W8:AL8)+1))</f>
        <v>16</v>
      </c>
      <c r="AN8" s="5">
        <f>IF(OR($P$6="",$P$6=0,$P$7="",$P$7=0,$P$8="",$P$7&lt;1),"",
IF(MAX($W8:AM8)+1&gt;$P$8,"",MAX($W8:AM8)+1))</f>
        <v>17</v>
      </c>
      <c r="AO8" s="5">
        <f>IF(OR($P$6="",$P$6=0,$P$7="",$P$7=0,$P$8="",$P$7&lt;1),"",
IF(MAX($W8:AN8)+1&gt;$P$8,"",MAX($W8:AN8)+1))</f>
        <v>18</v>
      </c>
      <c r="AP8" s="5">
        <f>IF(OR($P$6="",$P$6=0,$P$7="",$P$7=0,$P$8="",$P$7&lt;1),"",
IF(MAX($W8:AO8)+1&gt;$P$8,"",MAX($W8:AO8)+1))</f>
        <v>19</v>
      </c>
      <c r="AQ8" s="5">
        <f>IF(OR($P$6="",$P$6=0,$P$7="",$P$7=0,$P$8="",$P$7&lt;1),"",
IF(MAX($W8:AP8)+1&gt;$P$8,"",MAX($W8:AP8)+1))</f>
        <v>20</v>
      </c>
      <c r="AR8" s="5">
        <f>IF(OR($P$6="",$P$6=0,$P$7="",$P$7=0,$P$8="",$P$7&lt;1),"",
IF(MAX($W8:AQ8)+1&gt;$P$8,"",MAX($W8:AQ8)+1))</f>
        <v>21</v>
      </c>
      <c r="AS8" s="5">
        <f>IF(OR($P$6="",$P$6=0,$P$7="",$P$7=0,$P$8="",$P$7&lt;1),"",
IF(MAX($W8:AR8)+1&gt;$P$8,"",MAX($W8:AR8)+1))</f>
        <v>22</v>
      </c>
      <c r="AT8" s="5">
        <f>IF(OR($P$6="",$P$6=0,$P$7="",$P$7=0,$P$8="",$P$7&lt;1),"",
IF(MAX($W8:AS8)+1&gt;$P$8,"",MAX($W8:AS8)+1))</f>
        <v>23</v>
      </c>
      <c r="AU8" s="5">
        <f>IF(OR($P$6="",$P$6=0,$P$7="",$P$7=0,$P$8="",$P$7&lt;1),"",
IF(MAX($W8:AT8)+1&gt;$P$8,"",MAX($W8:AT8)+1))</f>
        <v>24</v>
      </c>
      <c r="AV8" s="5">
        <f>IF(OR($P$6="",$P$6=0,$P$7="",$P$7=0,$P$8="",$P$7&lt;1),"",
IF(MAX($W8:AU8)+1&gt;$P$8,"",MAX($W8:AU8)+1))</f>
        <v>25</v>
      </c>
      <c r="AW8" s="5">
        <f>IF(OR($P$6="",$P$6=0,$P$7="",$P$7=0,$P$8="",$P$7&lt;1),"",
IF(MAX($W8:AV8)+1&gt;$P$8,"",MAX($W8:AV8)+1))</f>
        <v>26</v>
      </c>
      <c r="AX8" s="5">
        <f>IF(OR($P$6="",$P$6=0,$P$7="",$P$7=0,$P$8="",$P$7&lt;1),"",
IF(MAX($W8:AW8)+1&gt;$P$8,"",MAX($W8:AW8)+1))</f>
        <v>27</v>
      </c>
      <c r="AY8" s="5">
        <f>IF(OR($P$6="",$P$6=0,$P$7="",$P$7=0,$P$8="",$P$7&lt;1),"",
IF(MAX($W8:AX8)+1&gt;$P$8,"",MAX($W8:AX8)+1))</f>
        <v>28</v>
      </c>
      <c r="AZ8" s="5">
        <f>IF(OR($P$6="",$P$6=0,$P$7="",$P$7=0,$P$8="",$P$7&lt;1),"",
IF(MAX($W8:AY8)+1&gt;$P$8,"",MAX($W8:AY8)+1))</f>
        <v>29</v>
      </c>
      <c r="BA8" s="5">
        <f>IF(OR($P$6="",$P$6=0,$P$7="",$P$7=0,$P$8="",$P$7&lt;1),"",
IF(MAX($W8:AZ8)+1&gt;$P$8,"",MAX($W8:AZ8)+1))</f>
        <v>30</v>
      </c>
      <c r="BB8" s="5">
        <f>IF(OR($P$6="",$P$6=0,$P$7="",$P$7=0,$P$8="",$P$7&lt;1),"",
IF(MAX($W8:BA8)+1&gt;$P$8,"",MAX($W8:BA8)+1))</f>
        <v>31</v>
      </c>
      <c r="BC8" s="5">
        <f>IF(OR($P$6="",$P$6=0,$P$7="",$P$7=0,$P$8="",$P$7&lt;1),"",
IF(MAX($W8:BB8)+1&gt;$P$8,"",MAX($W8:BB8)+1))</f>
        <v>32</v>
      </c>
      <c r="BD8" s="5">
        <f>IF(OR($P$6="",$P$6=0,$P$7="",$P$7=0,$P$8="",$P$7&lt;1),"",
IF(MAX($W8:BC8)+1&gt;$P$8,"",MAX($W8:BC8)+1))</f>
        <v>33</v>
      </c>
      <c r="BE8" s="5">
        <f>IF(OR($P$6="",$P$6=0,$P$7="",$P$7=0,$P$8="",$P$7&lt;1),"",
IF(MAX($W8:BD8)+1&gt;$P$8,"",MAX($W8:BD8)+1))</f>
        <v>34</v>
      </c>
      <c r="BF8" s="5">
        <f>IF(OR($P$6="",$P$6=0,$P$7="",$P$7=0,$P$8="",$P$7&lt;1),"",
IF(MAX($W8:BE8)+1&gt;$P$8,"",MAX($W8:BE8)+1))</f>
        <v>35</v>
      </c>
      <c r="BG8" s="5">
        <f>IF(OR($P$6="",$P$6=0,$P$7="",$P$7=0,$P$8="",$P$7&lt;1),"",
IF(MAX($W8:BF8)+1&gt;$P$8,"",MAX($W8:BF8)+1))</f>
        <v>36</v>
      </c>
      <c r="BH8" s="5">
        <f>IF(OR($P$6="",$P$6=0,$P$7="",$P$7=0,$P$8="",$P$7&lt;1),"",
IF(MAX($W8:BG8)+1&gt;$P$8,"",MAX($W8:BG8)+1))</f>
        <v>37</v>
      </c>
      <c r="BI8" s="5">
        <f>IF(OR($P$6="",$P$6=0,$P$7="",$P$7=0,$P$8="",$P$7&lt;1),"",
IF(MAX($W8:BH8)+1&gt;$P$8,"",MAX($W8:BH8)+1))</f>
        <v>38</v>
      </c>
      <c r="BJ8" s="5">
        <f>IF(OR($P$6="",$P$6=0,$P$7="",$P$7=0,$P$8="",$P$7&lt;1),"",
IF(MAX($W8:BI8)+1&gt;$P$8,"",MAX($W8:BI8)+1))</f>
        <v>39</v>
      </c>
      <c r="BK8" s="5">
        <f>IF(OR($P$6="",$P$6=0,$P$7="",$P$7=0,$P$8="",$P$7&lt;1),"",
IF(MAX($W8:BJ8)+1&gt;$P$8,"",MAX($W8:BJ8)+1))</f>
        <v>40</v>
      </c>
      <c r="BL8" s="5">
        <f>IF(OR($P$6="",$P$6=0,$P$7="",$P$7=0,$P$8="",$P$7&lt;1),"",
IF(MAX($W8:BK8)+1&gt;$P$8,"",MAX($W8:BK8)+1))</f>
        <v>41</v>
      </c>
      <c r="BM8" s="5">
        <f>IF(OR($P$6="",$P$6=0,$P$7="",$P$7=0,$P$8="",$P$7&lt;1),"",
IF(MAX($W8:BL8)+1&gt;$P$8,"",MAX($W8:BL8)+1))</f>
        <v>42</v>
      </c>
      <c r="BN8" s="5">
        <f>IF(OR($P$6="",$P$6=0,$P$7="",$P$7=0,$P$8="",$P$7&lt;1),"",
IF(MAX($W8:BM8)+1&gt;$P$8,"",MAX($W8:BM8)+1))</f>
        <v>43</v>
      </c>
      <c r="BO8" s="5">
        <f>IF(OR($P$6="",$P$6=0,$P$7="",$P$7=0,$P$8="",$P$7&lt;1),"",
IF(MAX($W8:BN8)+1&gt;$P$8,"",MAX($W8:BN8)+1))</f>
        <v>44</v>
      </c>
      <c r="BP8" s="5">
        <f>IF(OR($P$6="",$P$6=0,$P$7="",$P$7=0,$P$8="",$P$7&lt;1),"",
IF(MAX($W8:BO8)+1&gt;$P$8,"",MAX($W8:BO8)+1))</f>
        <v>45</v>
      </c>
      <c r="BQ8" s="5">
        <f>IF(OR($P$6="",$P$6=0,$P$7="",$P$7=0,$P$8="",$P$7&lt;1),"",
IF(MAX($W8:BP8)+1&gt;$P$8,"",MAX($W8:BP8)+1))</f>
        <v>46</v>
      </c>
      <c r="BR8" s="5">
        <f>IF(OR($P$6="",$P$6=0,$P$7="",$P$7=0,$P$8="",$P$7&lt;1),"",
IF(MAX($W8:BQ8)+1&gt;$P$8,"",MAX($W8:BQ8)+1))</f>
        <v>47</v>
      </c>
      <c r="BS8" s="5">
        <f>IF(OR($P$6="",$P$6=0,$P$7="",$P$7=0,$P$8="",$P$7&lt;1),"",
IF(MAX($W8:BR8)+1&gt;$P$8,"",MAX($W8:BR8)+1))</f>
        <v>48</v>
      </c>
      <c r="BT8" s="5">
        <f>IF(OR($P$6="",$P$6=0,$P$7="",$P$7=0,$P$8="",$P$7&lt;1),"",
IF(MAX($W8:BS8)+1&gt;$P$8,"",MAX($W8:BS8)+1))</f>
        <v>49</v>
      </c>
      <c r="BU8" s="5">
        <f>IF(OR($P$6="",$P$6=0,$P$7="",$P$7=0,$P$8="",$P$7&lt;1),"",
IF(MAX($W8:BT8)+1&gt;$P$8,"",MAX($W8:BT8)+1))</f>
        <v>50</v>
      </c>
      <c r="BV8" s="5">
        <f>IF(OR($P$6="",$P$6=0,$P$7="",$P$7=0,$P$8="",$P$7&lt;1),"",
IF(MAX($W8:BU8)+1&gt;$P$8,"",MAX($W8:BU8)+1))</f>
        <v>51</v>
      </c>
      <c r="BW8" s="5">
        <f>IF(OR($P$6="",$P$6=0,$P$7="",$P$7=0,$P$8="",$P$7&lt;1),"",
IF(MAX($W8:BV8)+1&gt;$P$8,"",MAX($W8:BV8)+1))</f>
        <v>52</v>
      </c>
      <c r="BX8" s="5">
        <f>IF(OR($P$6="",$P$6=0,$P$7="",$P$7=0,$P$8="",$P$7&lt;1),"",
IF(MAX($W8:BW8)+1&gt;$P$8,"",MAX($W8:BW8)+1))</f>
        <v>53</v>
      </c>
      <c r="BY8" s="5">
        <f>IF(OR($P$6="",$P$6=0,$P$7="",$P$7=0,$P$8="",$P$7&lt;1),"",
IF(MAX($W8:BX8)+1&gt;$P$8,"",MAX($W8:BX8)+1))</f>
        <v>54</v>
      </c>
      <c r="BZ8" s="5">
        <f>IF(OR($P$6="",$P$6=0,$P$7="",$P$7=0,$P$8="",$P$7&lt;1),"",
IF(MAX($W8:BY8)+1&gt;$P$8,"",MAX($W8:BY8)+1))</f>
        <v>55</v>
      </c>
      <c r="CA8" s="5">
        <f>IF(OR($P$6="",$P$6=0,$P$7="",$P$7=0,$P$8="",$P$7&lt;1),"",
IF(MAX($W8:BZ8)+1&gt;$P$8,"",MAX($W8:BZ8)+1))</f>
        <v>56</v>
      </c>
      <c r="CB8" s="5">
        <f>IF(OR($P$6="",$P$6=0,$P$7="",$P$7=0,$P$8="",$P$7&lt;1),"",
IF(MAX($W8:CA8)+1&gt;$P$8,"",MAX($W8:CA8)+1))</f>
        <v>57</v>
      </c>
      <c r="CC8" s="5">
        <f>IF(OR($P$6="",$P$6=0,$P$7="",$P$7=0,$P$8="",$P$7&lt;1),"",
IF(MAX($W8:CB8)+1&gt;$P$8,"",MAX($W8:CB8)+1))</f>
        <v>58</v>
      </c>
      <c r="CD8" s="5">
        <f>IF(OR($P$6="",$P$6=0,$P$7="",$P$7=0,$P$8="",$P$7&lt;1),"",
IF(MAX($W8:CC8)+1&gt;$P$8,"",MAX($W8:CC8)+1))</f>
        <v>59</v>
      </c>
      <c r="CE8" s="5">
        <f>IF(OR($P$6="",$P$6=0,$P$7="",$P$7=0,$P$8="",$P$7&lt;1),"",
IF(MAX($W8:CD8)+1&gt;$P$8,"",MAX($W8:CD8)+1))</f>
        <v>60</v>
      </c>
      <c r="CF8" s="5" t="str">
        <f>IF(OR($P$6="",$P$6=0,$P$7="",$P$7=0,$P$8="",$P$7&lt;1),"",
IF(MAX($W8:CE8)+1&gt;$P$8,"",MAX($W8:CE8)+1))</f>
        <v/>
      </c>
    </row>
    <row r="9" spans="2:84" ht="3" customHeight="1" x14ac:dyDescent="0.3">
      <c r="B9" s="13">
        <f>ROW()</f>
        <v>9</v>
      </c>
    </row>
    <row r="10" spans="2:84" x14ac:dyDescent="0.3">
      <c r="B10" s="13">
        <f>ROW()</f>
        <v>10</v>
      </c>
    </row>
    <row r="11" spans="2:84" x14ac:dyDescent="0.3">
      <c r="B11" s="13">
        <f>ROW()</f>
        <v>11</v>
      </c>
      <c r="H11" s="1" t="s">
        <v>94</v>
      </c>
      <c r="U11" s="5">
        <f ca="1">SUM(INDIRECT(ADDRESS($B11,$X$2)&amp;":"&amp;ADDRESS($B11,SUMIFS($2:$2,$1:$1,IF($P$8=0,1,$P$8)))))</f>
        <v>40308423.1875</v>
      </c>
      <c r="X11" s="5">
        <f ca="1">SUM(X12:X14)</f>
        <v>0</v>
      </c>
      <c r="Y11" s="5">
        <f t="shared" ref="Y11:CF11" ca="1" si="3">SUM(Y12:Y14)</f>
        <v>0</v>
      </c>
      <c r="Z11" s="5">
        <f t="shared" ca="1" si="3"/>
        <v>0</v>
      </c>
      <c r="AA11" s="5">
        <f t="shared" ca="1" si="3"/>
        <v>0</v>
      </c>
      <c r="AB11" s="5">
        <f t="shared" ca="1" si="3"/>
        <v>0</v>
      </c>
      <c r="AC11" s="5">
        <f t="shared" ca="1" si="3"/>
        <v>0</v>
      </c>
      <c r="AD11" s="5">
        <f t="shared" ca="1" si="3"/>
        <v>-317.57142857142844</v>
      </c>
      <c r="AE11" s="5">
        <f t="shared" ca="1" si="3"/>
        <v>-2796.4285714285711</v>
      </c>
      <c r="AF11" s="5">
        <f t="shared" ca="1" si="3"/>
        <v>-11614.285714285714</v>
      </c>
      <c r="AG11" s="5">
        <f t="shared" ca="1" si="3"/>
        <v>-32139.107142857138</v>
      </c>
      <c r="AH11" s="5">
        <f t="shared" ca="1" si="3"/>
        <v>-69747.32142857142</v>
      </c>
      <c r="AI11" s="5">
        <f t="shared" ca="1" si="3"/>
        <v>-124396.49999999997</v>
      </c>
      <c r="AJ11" s="5">
        <f t="shared" ca="1" si="3"/>
        <v>-188321.78571428562</v>
      </c>
      <c r="AK11" s="5">
        <f t="shared" ca="1" si="3"/>
        <v>-252159.64285714278</v>
      </c>
      <c r="AL11" s="5">
        <f t="shared" ca="1" si="3"/>
        <v>-301223.03571428562</v>
      </c>
      <c r="AM11" s="5">
        <f t="shared" ca="1" si="3"/>
        <v>-320617.07142857136</v>
      </c>
      <c r="AN11" s="5">
        <f t="shared" ca="1" si="3"/>
        <v>-298899</v>
      </c>
      <c r="AO11" s="5">
        <f t="shared" ca="1" si="3"/>
        <v>-225867.18749999997</v>
      </c>
      <c r="AP11" s="5">
        <f t="shared" ca="1" si="3"/>
        <v>-128389.68750000003</v>
      </c>
      <c r="AQ11" s="5">
        <f t="shared" ca="1" si="3"/>
        <v>-9933.5089285715076</v>
      </c>
      <c r="AR11" s="5">
        <f t="shared" ca="1" si="3"/>
        <v>124858.339285714</v>
      </c>
      <c r="AS11" s="5">
        <f t="shared" ca="1" si="3"/>
        <v>270027.56249999965</v>
      </c>
      <c r="AT11" s="5">
        <f t="shared" ca="1" si="3"/>
        <v>418647.18749999977</v>
      </c>
      <c r="AU11" s="5">
        <f t="shared" ca="1" si="3"/>
        <v>562816.74107142817</v>
      </c>
      <c r="AV11" s="5">
        <f t="shared" ca="1" si="3"/>
        <v>715987.14285714226</v>
      </c>
      <c r="AW11" s="5">
        <f t="shared" ca="1" si="3"/>
        <v>916603.70535714272</v>
      </c>
      <c r="AX11" s="5">
        <f t="shared" ca="1" si="3"/>
        <v>1153589.9553571418</v>
      </c>
      <c r="AY11" s="5">
        <f t="shared" ca="1" si="3"/>
        <v>1394464.6875</v>
      </c>
      <c r="AZ11" s="5">
        <f t="shared" ca="1" si="3"/>
        <v>1637350</v>
      </c>
      <c r="BA11" s="5">
        <f t="shared" ca="1" si="3"/>
        <v>1604265.0000000005</v>
      </c>
      <c r="BB11" s="5">
        <f t="shared" ca="1" si="3"/>
        <v>1571180</v>
      </c>
      <c r="BC11" s="5">
        <f t="shared" ca="1" si="3"/>
        <v>1538095</v>
      </c>
      <c r="BD11" s="5">
        <f t="shared" ca="1" si="3"/>
        <v>1505010</v>
      </c>
      <c r="BE11" s="5">
        <f t="shared" ca="1" si="3"/>
        <v>1471925</v>
      </c>
      <c r="BF11" s="5">
        <f t="shared" ca="1" si="3"/>
        <v>1438840.0000000005</v>
      </c>
      <c r="BG11" s="5">
        <f t="shared" ca="1" si="3"/>
        <v>1405755.0000000002</v>
      </c>
      <c r="BH11" s="5">
        <f t="shared" ca="1" si="3"/>
        <v>1372670</v>
      </c>
      <c r="BI11" s="5">
        <f t="shared" ca="1" si="3"/>
        <v>1339585.0000000005</v>
      </c>
      <c r="BJ11" s="5">
        <f t="shared" ca="1" si="3"/>
        <v>1306500</v>
      </c>
      <c r="BK11" s="5">
        <f t="shared" ca="1" si="3"/>
        <v>1273415.0000000009</v>
      </c>
      <c r="BL11" s="5">
        <f t="shared" ca="1" si="3"/>
        <v>1240330.0000000005</v>
      </c>
      <c r="BM11" s="5">
        <f t="shared" ca="1" si="3"/>
        <v>1207245.0000000005</v>
      </c>
      <c r="BN11" s="5">
        <f t="shared" ca="1" si="3"/>
        <v>1169220.0000000005</v>
      </c>
      <c r="BO11" s="5">
        <f t="shared" ca="1" si="3"/>
        <v>1114295.0000000005</v>
      </c>
      <c r="BP11" s="5">
        <f t="shared" ca="1" si="3"/>
        <v>1045070.0000000005</v>
      </c>
      <c r="BQ11" s="5">
        <f t="shared" ca="1" si="3"/>
        <v>970970.00000000047</v>
      </c>
      <c r="BR11" s="5">
        <f t="shared" ca="1" si="3"/>
        <v>893295</v>
      </c>
      <c r="BS11" s="5">
        <f t="shared" ca="1" si="3"/>
        <v>893295</v>
      </c>
      <c r="BT11" s="5">
        <f t="shared" ca="1" si="3"/>
        <v>893295</v>
      </c>
      <c r="BU11" s="5">
        <f t="shared" ca="1" si="3"/>
        <v>893295</v>
      </c>
      <c r="BV11" s="5">
        <f t="shared" ca="1" si="3"/>
        <v>893295</v>
      </c>
      <c r="BW11" s="5">
        <f t="shared" ca="1" si="3"/>
        <v>893295</v>
      </c>
      <c r="BX11" s="5">
        <f t="shared" ca="1" si="3"/>
        <v>893295</v>
      </c>
      <c r="BY11" s="5">
        <f t="shared" ca="1" si="3"/>
        <v>893295</v>
      </c>
      <c r="BZ11" s="5">
        <f t="shared" ca="1" si="3"/>
        <v>893295</v>
      </c>
      <c r="CA11" s="5">
        <f t="shared" ca="1" si="3"/>
        <v>893295</v>
      </c>
      <c r="CB11" s="5">
        <f t="shared" ca="1" si="3"/>
        <v>893295</v>
      </c>
      <c r="CC11" s="5">
        <f t="shared" ca="1" si="3"/>
        <v>893295</v>
      </c>
      <c r="CD11" s="5">
        <f t="shared" ca="1" si="3"/>
        <v>893295</v>
      </c>
      <c r="CE11" s="5">
        <f t="shared" ca="1" si="3"/>
        <v>893295</v>
      </c>
      <c r="CF11" s="5">
        <f t="shared" ca="1" si="3"/>
        <v>0</v>
      </c>
    </row>
    <row r="12" spans="2:84" x14ac:dyDescent="0.3">
      <c r="B12" s="13">
        <f>ROW()</f>
        <v>12</v>
      </c>
      <c r="H12" s="1" t="str">
        <f>$H$11</f>
        <v>Финансовый поток</v>
      </c>
      <c r="I12" s="1" t="str">
        <f>Demand!$P$11</f>
        <v>B2B-offline</v>
      </c>
      <c r="U12" s="5">
        <f ca="1">SUM(INDIRECT(ADDRESS($B12,$X$2)&amp;":"&amp;ADDRESS($B12,SUMIFS($2:$2,$1:$1,IF($P$8=0,1,$P$8)))))</f>
        <v>40308423.1875</v>
      </c>
      <c r="X12" s="5">
        <f ca="1">IF(X$8="",0,SUMPRODUCT(Demand!$X50:X50,INDIRECT("rBP!"&amp;ADDRESS(rBP!$B$11,SUMIFS(rBP!$2:$2,rBP!$1:$1,$P$8)-X$8+1)&amp;":"&amp;ADDRESS(rBP!$B$11,SUMIFS(rBP!$2:$2,rBP!$1:$1,$P$8)))))</f>
        <v>0</v>
      </c>
      <c r="Y12" s="5">
        <f ca="1">IF(Y$8="",0,SUMPRODUCT(Demand!$X50:Y50,INDIRECT("rBP!"&amp;ADDRESS(rBP!$B$11,SUMIFS(rBP!$2:$2,rBP!$1:$1,$P$8)-Y$8+1)&amp;":"&amp;ADDRESS(rBP!$B$11,SUMIFS(rBP!$2:$2,rBP!$1:$1,$P$8)))))</f>
        <v>0</v>
      </c>
      <c r="Z12" s="5">
        <f ca="1">IF(Z$8="",0,SUMPRODUCT(Demand!$X50:Z50,INDIRECT("rBP!"&amp;ADDRESS(rBP!$B$11,SUMIFS(rBP!$2:$2,rBP!$1:$1,$P$8)-Z$8+1)&amp;":"&amp;ADDRESS(rBP!$B$11,SUMIFS(rBP!$2:$2,rBP!$1:$1,$P$8)))))</f>
        <v>0</v>
      </c>
      <c r="AA12" s="5">
        <f ca="1">IF(AA$8="",0,SUMPRODUCT(Demand!$X50:AA50,INDIRECT("rBP!"&amp;ADDRESS(rBP!$B$11,SUMIFS(rBP!$2:$2,rBP!$1:$1,$P$8)-AA$8+1)&amp;":"&amp;ADDRESS(rBP!$B$11,SUMIFS(rBP!$2:$2,rBP!$1:$1,$P$8)))))</f>
        <v>0</v>
      </c>
      <c r="AB12" s="5">
        <f ca="1">IF(AB$8="",0,SUMPRODUCT(Demand!$X50:AB50,INDIRECT("rBP!"&amp;ADDRESS(rBP!$B$11,SUMIFS(rBP!$2:$2,rBP!$1:$1,$P$8)-AB$8+1)&amp;":"&amp;ADDRESS(rBP!$B$11,SUMIFS(rBP!$2:$2,rBP!$1:$1,$P$8)))))</f>
        <v>0</v>
      </c>
      <c r="AC12" s="5">
        <f ca="1">IF(AC$8="",0,SUMPRODUCT(Demand!$X50:AC50,INDIRECT("rBP!"&amp;ADDRESS(rBP!$B$11,SUMIFS(rBP!$2:$2,rBP!$1:$1,$P$8)-AC$8+1)&amp;":"&amp;ADDRESS(rBP!$B$11,SUMIFS(rBP!$2:$2,rBP!$1:$1,$P$8)))))</f>
        <v>0</v>
      </c>
      <c r="AD12" s="5">
        <f ca="1">IF(AD$8="",0,SUMPRODUCT(Demand!$X50:AD50,INDIRECT("rBP!"&amp;ADDRESS(rBP!$B$11,SUMIFS(rBP!$2:$2,rBP!$1:$1,$P$8)-AD$8+1)&amp;":"&amp;ADDRESS(rBP!$B$11,SUMIFS(rBP!$2:$2,rBP!$1:$1,$P$8)))))</f>
        <v>-317.57142857142844</v>
      </c>
      <c r="AE12" s="5">
        <f ca="1">IF(AE$8="",0,SUMPRODUCT(Demand!$X50:AE50,INDIRECT("rBP!"&amp;ADDRESS(rBP!$B$11,SUMIFS(rBP!$2:$2,rBP!$1:$1,$P$8)-AE$8+1)&amp;":"&amp;ADDRESS(rBP!$B$11,SUMIFS(rBP!$2:$2,rBP!$1:$1,$P$8)))))</f>
        <v>-2796.4285714285711</v>
      </c>
      <c r="AF12" s="5">
        <f ca="1">IF(AF$8="",0,SUMPRODUCT(Demand!$X50:AF50,INDIRECT("rBP!"&amp;ADDRESS(rBP!$B$11,SUMIFS(rBP!$2:$2,rBP!$1:$1,$P$8)-AF$8+1)&amp;":"&amp;ADDRESS(rBP!$B$11,SUMIFS(rBP!$2:$2,rBP!$1:$1,$P$8)))))</f>
        <v>-11614.285714285714</v>
      </c>
      <c r="AG12" s="5">
        <f ca="1">IF(AG$8="",0,SUMPRODUCT(Demand!$X50:AG50,INDIRECT("rBP!"&amp;ADDRESS(rBP!$B$11,SUMIFS(rBP!$2:$2,rBP!$1:$1,$P$8)-AG$8+1)&amp;":"&amp;ADDRESS(rBP!$B$11,SUMIFS(rBP!$2:$2,rBP!$1:$1,$P$8)))))</f>
        <v>-32139.107142857138</v>
      </c>
      <c r="AH12" s="5">
        <f ca="1">IF(AH$8="",0,SUMPRODUCT(Demand!$X50:AH50,INDIRECT("rBP!"&amp;ADDRESS(rBP!$B$11,SUMIFS(rBP!$2:$2,rBP!$1:$1,$P$8)-AH$8+1)&amp;":"&amp;ADDRESS(rBP!$B$11,SUMIFS(rBP!$2:$2,rBP!$1:$1,$P$8)))))</f>
        <v>-69747.32142857142</v>
      </c>
      <c r="AI12" s="5">
        <f ca="1">IF(AI$8="",0,SUMPRODUCT(Demand!$X50:AI50,INDIRECT("rBP!"&amp;ADDRESS(rBP!$B$11,SUMIFS(rBP!$2:$2,rBP!$1:$1,$P$8)-AI$8+1)&amp;":"&amp;ADDRESS(rBP!$B$11,SUMIFS(rBP!$2:$2,rBP!$1:$1,$P$8)))))</f>
        <v>-124396.49999999997</v>
      </c>
      <c r="AJ12" s="5">
        <f ca="1">IF(AJ$8="",0,SUMPRODUCT(Demand!$X50:AJ50,INDIRECT("rBP!"&amp;ADDRESS(rBP!$B$11,SUMIFS(rBP!$2:$2,rBP!$1:$1,$P$8)-AJ$8+1)&amp;":"&amp;ADDRESS(rBP!$B$11,SUMIFS(rBP!$2:$2,rBP!$1:$1,$P$8)))))</f>
        <v>-188321.78571428562</v>
      </c>
      <c r="AK12" s="5">
        <f ca="1">IF(AK$8="",0,SUMPRODUCT(Demand!$X50:AK50,INDIRECT("rBP!"&amp;ADDRESS(rBP!$B$11,SUMIFS(rBP!$2:$2,rBP!$1:$1,$P$8)-AK$8+1)&amp;":"&amp;ADDRESS(rBP!$B$11,SUMIFS(rBP!$2:$2,rBP!$1:$1,$P$8)))))</f>
        <v>-252159.64285714278</v>
      </c>
      <c r="AL12" s="5">
        <f ca="1">IF(AL$8="",0,SUMPRODUCT(Demand!$X50:AL50,INDIRECT("rBP!"&amp;ADDRESS(rBP!$B$11,SUMIFS(rBP!$2:$2,rBP!$1:$1,$P$8)-AL$8+1)&amp;":"&amp;ADDRESS(rBP!$B$11,SUMIFS(rBP!$2:$2,rBP!$1:$1,$P$8)))))</f>
        <v>-301223.03571428562</v>
      </c>
      <c r="AM12" s="5">
        <f ca="1">IF(AM$8="",0,SUMPRODUCT(Demand!$X50:AM50,INDIRECT("rBP!"&amp;ADDRESS(rBP!$B$11,SUMIFS(rBP!$2:$2,rBP!$1:$1,$P$8)-AM$8+1)&amp;":"&amp;ADDRESS(rBP!$B$11,SUMIFS(rBP!$2:$2,rBP!$1:$1,$P$8)))))</f>
        <v>-320617.07142857136</v>
      </c>
      <c r="AN12" s="5">
        <f ca="1">IF(AN$8="",0,SUMPRODUCT(Demand!$X50:AN50,INDIRECT("rBP!"&amp;ADDRESS(rBP!$B$11,SUMIFS(rBP!$2:$2,rBP!$1:$1,$P$8)-AN$8+1)&amp;":"&amp;ADDRESS(rBP!$B$11,SUMIFS(rBP!$2:$2,rBP!$1:$1,$P$8)))))</f>
        <v>-298899</v>
      </c>
      <c r="AO12" s="5">
        <f ca="1">IF(AO$8="",0,SUMPRODUCT(Demand!$X50:AO50,INDIRECT("rBP!"&amp;ADDRESS(rBP!$B$11,SUMIFS(rBP!$2:$2,rBP!$1:$1,$P$8)-AO$8+1)&amp;":"&amp;ADDRESS(rBP!$B$11,SUMIFS(rBP!$2:$2,rBP!$1:$1,$P$8)))))</f>
        <v>-225867.18749999997</v>
      </c>
      <c r="AP12" s="5">
        <f ca="1">IF(AP$8="",0,SUMPRODUCT(Demand!$X50:AP50,INDIRECT("rBP!"&amp;ADDRESS(rBP!$B$11,SUMIFS(rBP!$2:$2,rBP!$1:$1,$P$8)-AP$8+1)&amp;":"&amp;ADDRESS(rBP!$B$11,SUMIFS(rBP!$2:$2,rBP!$1:$1,$P$8)))))</f>
        <v>-128389.68750000003</v>
      </c>
      <c r="AQ12" s="5">
        <f ca="1">IF(AQ$8="",0,SUMPRODUCT(Demand!$X50:AQ50,INDIRECT("rBP!"&amp;ADDRESS(rBP!$B$11,SUMIFS(rBP!$2:$2,rBP!$1:$1,$P$8)-AQ$8+1)&amp;":"&amp;ADDRESS(rBP!$B$11,SUMIFS(rBP!$2:$2,rBP!$1:$1,$P$8)))))</f>
        <v>-9933.5089285715076</v>
      </c>
      <c r="AR12" s="5">
        <f ca="1">IF(AR$8="",0,SUMPRODUCT(Demand!$X50:AR50,INDIRECT("rBP!"&amp;ADDRESS(rBP!$B$11,SUMIFS(rBP!$2:$2,rBP!$1:$1,$P$8)-AR$8+1)&amp;":"&amp;ADDRESS(rBP!$B$11,SUMIFS(rBP!$2:$2,rBP!$1:$1,$P$8)))))</f>
        <v>124858.339285714</v>
      </c>
      <c r="AS12" s="5">
        <f ca="1">IF(AS$8="",0,SUMPRODUCT(Demand!$X50:AS50,INDIRECT("rBP!"&amp;ADDRESS(rBP!$B$11,SUMIFS(rBP!$2:$2,rBP!$1:$1,$P$8)-AS$8+1)&amp;":"&amp;ADDRESS(rBP!$B$11,SUMIFS(rBP!$2:$2,rBP!$1:$1,$P$8)))))</f>
        <v>270027.56249999965</v>
      </c>
      <c r="AT12" s="5">
        <f ca="1">IF(AT$8="",0,SUMPRODUCT(Demand!$X50:AT50,INDIRECT("rBP!"&amp;ADDRESS(rBP!$B$11,SUMIFS(rBP!$2:$2,rBP!$1:$1,$P$8)-AT$8+1)&amp;":"&amp;ADDRESS(rBP!$B$11,SUMIFS(rBP!$2:$2,rBP!$1:$1,$P$8)))))</f>
        <v>418647.18749999977</v>
      </c>
      <c r="AU12" s="5">
        <f ca="1">IF(AU$8="",0,SUMPRODUCT(Demand!$X50:AU50,INDIRECT("rBP!"&amp;ADDRESS(rBP!$B$11,SUMIFS(rBP!$2:$2,rBP!$1:$1,$P$8)-AU$8+1)&amp;":"&amp;ADDRESS(rBP!$B$11,SUMIFS(rBP!$2:$2,rBP!$1:$1,$P$8)))))</f>
        <v>562816.74107142817</v>
      </c>
      <c r="AV12" s="5">
        <f ca="1">IF(AV$8="",0,SUMPRODUCT(Demand!$X50:AV50,INDIRECT("rBP!"&amp;ADDRESS(rBP!$B$11,SUMIFS(rBP!$2:$2,rBP!$1:$1,$P$8)-AV$8+1)&amp;":"&amp;ADDRESS(rBP!$B$11,SUMIFS(rBP!$2:$2,rBP!$1:$1,$P$8)))))</f>
        <v>715987.14285714226</v>
      </c>
      <c r="AW12" s="5">
        <f ca="1">IF(AW$8="",0,SUMPRODUCT(Demand!$X50:AW50,INDIRECT("rBP!"&amp;ADDRESS(rBP!$B$11,SUMIFS(rBP!$2:$2,rBP!$1:$1,$P$8)-AW$8+1)&amp;":"&amp;ADDRESS(rBP!$B$11,SUMIFS(rBP!$2:$2,rBP!$1:$1,$P$8)))))</f>
        <v>916603.70535714272</v>
      </c>
      <c r="AX12" s="5">
        <f ca="1">IF(AX$8="",0,SUMPRODUCT(Demand!$X50:AX50,INDIRECT("rBP!"&amp;ADDRESS(rBP!$B$11,SUMIFS(rBP!$2:$2,rBP!$1:$1,$P$8)-AX$8+1)&amp;":"&amp;ADDRESS(rBP!$B$11,SUMIFS(rBP!$2:$2,rBP!$1:$1,$P$8)))))</f>
        <v>1153589.9553571418</v>
      </c>
      <c r="AY12" s="5">
        <f ca="1">IF(AY$8="",0,SUMPRODUCT(Demand!$X50:AY50,INDIRECT("rBP!"&amp;ADDRESS(rBP!$B$11,SUMIFS(rBP!$2:$2,rBP!$1:$1,$P$8)-AY$8+1)&amp;":"&amp;ADDRESS(rBP!$B$11,SUMIFS(rBP!$2:$2,rBP!$1:$1,$P$8)))))</f>
        <v>1394464.6875</v>
      </c>
      <c r="AZ12" s="5">
        <f ca="1">IF(AZ$8="",0,SUMPRODUCT(Demand!$X50:AZ50,INDIRECT("rBP!"&amp;ADDRESS(rBP!$B$11,SUMIFS(rBP!$2:$2,rBP!$1:$1,$P$8)-AZ$8+1)&amp;":"&amp;ADDRESS(rBP!$B$11,SUMIFS(rBP!$2:$2,rBP!$1:$1,$P$8)))))</f>
        <v>1637350</v>
      </c>
      <c r="BA12" s="5">
        <f ca="1">IF(BA$8="",0,SUMPRODUCT(Demand!$X50:BA50,INDIRECT("rBP!"&amp;ADDRESS(rBP!$B$11,SUMIFS(rBP!$2:$2,rBP!$1:$1,$P$8)-BA$8+1)&amp;":"&amp;ADDRESS(rBP!$B$11,SUMIFS(rBP!$2:$2,rBP!$1:$1,$P$8)))))</f>
        <v>1604265.0000000005</v>
      </c>
      <c r="BB12" s="5">
        <f ca="1">IF(BB$8="",0,SUMPRODUCT(Demand!$X50:BB50,INDIRECT("rBP!"&amp;ADDRESS(rBP!$B$11,SUMIFS(rBP!$2:$2,rBP!$1:$1,$P$8)-BB$8+1)&amp;":"&amp;ADDRESS(rBP!$B$11,SUMIFS(rBP!$2:$2,rBP!$1:$1,$P$8)))))</f>
        <v>1571180</v>
      </c>
      <c r="BC12" s="5">
        <f ca="1">IF(BC$8="",0,SUMPRODUCT(Demand!$X50:BC50,INDIRECT("rBP!"&amp;ADDRESS(rBP!$B$11,SUMIFS(rBP!$2:$2,rBP!$1:$1,$P$8)-BC$8+1)&amp;":"&amp;ADDRESS(rBP!$B$11,SUMIFS(rBP!$2:$2,rBP!$1:$1,$P$8)))))</f>
        <v>1538095</v>
      </c>
      <c r="BD12" s="5">
        <f ca="1">IF(BD$8="",0,SUMPRODUCT(Demand!$X50:BD50,INDIRECT("rBP!"&amp;ADDRESS(rBP!$B$11,SUMIFS(rBP!$2:$2,rBP!$1:$1,$P$8)-BD$8+1)&amp;":"&amp;ADDRESS(rBP!$B$11,SUMIFS(rBP!$2:$2,rBP!$1:$1,$P$8)))))</f>
        <v>1505010</v>
      </c>
      <c r="BE12" s="5">
        <f ca="1">IF(BE$8="",0,SUMPRODUCT(Demand!$X50:BE50,INDIRECT("rBP!"&amp;ADDRESS(rBP!$B$11,SUMIFS(rBP!$2:$2,rBP!$1:$1,$P$8)-BE$8+1)&amp;":"&amp;ADDRESS(rBP!$B$11,SUMIFS(rBP!$2:$2,rBP!$1:$1,$P$8)))))</f>
        <v>1471925</v>
      </c>
      <c r="BF12" s="5">
        <f ca="1">IF(BF$8="",0,SUMPRODUCT(Demand!$X50:BF50,INDIRECT("rBP!"&amp;ADDRESS(rBP!$B$11,SUMIFS(rBP!$2:$2,rBP!$1:$1,$P$8)-BF$8+1)&amp;":"&amp;ADDRESS(rBP!$B$11,SUMIFS(rBP!$2:$2,rBP!$1:$1,$P$8)))))</f>
        <v>1438840.0000000005</v>
      </c>
      <c r="BG12" s="5">
        <f ca="1">IF(BG$8="",0,SUMPRODUCT(Demand!$X50:BG50,INDIRECT("rBP!"&amp;ADDRESS(rBP!$B$11,SUMIFS(rBP!$2:$2,rBP!$1:$1,$P$8)-BG$8+1)&amp;":"&amp;ADDRESS(rBP!$B$11,SUMIFS(rBP!$2:$2,rBP!$1:$1,$P$8)))))</f>
        <v>1405755.0000000002</v>
      </c>
      <c r="BH12" s="5">
        <f ca="1">IF(BH$8="",0,SUMPRODUCT(Demand!$X50:BH50,INDIRECT("rBP!"&amp;ADDRESS(rBP!$B$11,SUMIFS(rBP!$2:$2,rBP!$1:$1,$P$8)-BH$8+1)&amp;":"&amp;ADDRESS(rBP!$B$11,SUMIFS(rBP!$2:$2,rBP!$1:$1,$P$8)))))</f>
        <v>1372670</v>
      </c>
      <c r="BI12" s="5">
        <f ca="1">IF(BI$8="",0,SUMPRODUCT(Demand!$X50:BI50,INDIRECT("rBP!"&amp;ADDRESS(rBP!$B$11,SUMIFS(rBP!$2:$2,rBP!$1:$1,$P$8)-BI$8+1)&amp;":"&amp;ADDRESS(rBP!$B$11,SUMIFS(rBP!$2:$2,rBP!$1:$1,$P$8)))))</f>
        <v>1339585.0000000005</v>
      </c>
      <c r="BJ12" s="5">
        <f ca="1">IF(BJ$8="",0,SUMPRODUCT(Demand!$X50:BJ50,INDIRECT("rBP!"&amp;ADDRESS(rBP!$B$11,SUMIFS(rBP!$2:$2,rBP!$1:$1,$P$8)-BJ$8+1)&amp;":"&amp;ADDRESS(rBP!$B$11,SUMIFS(rBP!$2:$2,rBP!$1:$1,$P$8)))))</f>
        <v>1306500</v>
      </c>
      <c r="BK12" s="5">
        <f ca="1">IF(BK$8="",0,SUMPRODUCT(Demand!$X50:BK50,INDIRECT("rBP!"&amp;ADDRESS(rBP!$B$11,SUMIFS(rBP!$2:$2,rBP!$1:$1,$P$8)-BK$8+1)&amp;":"&amp;ADDRESS(rBP!$B$11,SUMIFS(rBP!$2:$2,rBP!$1:$1,$P$8)))))</f>
        <v>1273415.0000000009</v>
      </c>
      <c r="BL12" s="5">
        <f ca="1">IF(BL$8="",0,SUMPRODUCT(Demand!$X50:BL50,INDIRECT("rBP!"&amp;ADDRESS(rBP!$B$11,SUMIFS(rBP!$2:$2,rBP!$1:$1,$P$8)-BL$8+1)&amp;":"&amp;ADDRESS(rBP!$B$11,SUMIFS(rBP!$2:$2,rBP!$1:$1,$P$8)))))</f>
        <v>1240330.0000000005</v>
      </c>
      <c r="BM12" s="5">
        <f ca="1">IF(BM$8="",0,SUMPRODUCT(Demand!$X50:BM50,INDIRECT("rBP!"&amp;ADDRESS(rBP!$B$11,SUMIFS(rBP!$2:$2,rBP!$1:$1,$P$8)-BM$8+1)&amp;":"&amp;ADDRESS(rBP!$B$11,SUMIFS(rBP!$2:$2,rBP!$1:$1,$P$8)))))</f>
        <v>1207245.0000000005</v>
      </c>
      <c r="BN12" s="5">
        <f ca="1">IF(BN$8="",0,SUMPRODUCT(Demand!$X50:BN50,INDIRECT("rBP!"&amp;ADDRESS(rBP!$B$11,SUMIFS(rBP!$2:$2,rBP!$1:$1,$P$8)-BN$8+1)&amp;":"&amp;ADDRESS(rBP!$B$11,SUMIFS(rBP!$2:$2,rBP!$1:$1,$P$8)))))</f>
        <v>1169220.0000000005</v>
      </c>
      <c r="BO12" s="5">
        <f ca="1">IF(BO$8="",0,SUMPRODUCT(Demand!$X50:BO50,INDIRECT("rBP!"&amp;ADDRESS(rBP!$B$11,SUMIFS(rBP!$2:$2,rBP!$1:$1,$P$8)-BO$8+1)&amp;":"&amp;ADDRESS(rBP!$B$11,SUMIFS(rBP!$2:$2,rBP!$1:$1,$P$8)))))</f>
        <v>1114295.0000000005</v>
      </c>
      <c r="BP12" s="5">
        <f ca="1">IF(BP$8="",0,SUMPRODUCT(Demand!$X50:BP50,INDIRECT("rBP!"&amp;ADDRESS(rBP!$B$11,SUMIFS(rBP!$2:$2,rBP!$1:$1,$P$8)-BP$8+1)&amp;":"&amp;ADDRESS(rBP!$B$11,SUMIFS(rBP!$2:$2,rBP!$1:$1,$P$8)))))</f>
        <v>1045070.0000000005</v>
      </c>
      <c r="BQ12" s="5">
        <f ca="1">IF(BQ$8="",0,SUMPRODUCT(Demand!$X50:BQ50,INDIRECT("rBP!"&amp;ADDRESS(rBP!$B$11,SUMIFS(rBP!$2:$2,rBP!$1:$1,$P$8)-BQ$8+1)&amp;":"&amp;ADDRESS(rBP!$B$11,SUMIFS(rBP!$2:$2,rBP!$1:$1,$P$8)))))</f>
        <v>970970.00000000047</v>
      </c>
      <c r="BR12" s="5">
        <f ca="1">IF(BR$8="",0,SUMPRODUCT(Demand!$X50:BR50,INDIRECT("rBP!"&amp;ADDRESS(rBP!$B$11,SUMIFS(rBP!$2:$2,rBP!$1:$1,$P$8)-BR$8+1)&amp;":"&amp;ADDRESS(rBP!$B$11,SUMIFS(rBP!$2:$2,rBP!$1:$1,$P$8)))))</f>
        <v>893295</v>
      </c>
      <c r="BS12" s="5">
        <f ca="1">IF(BS$8="",0,SUMPRODUCT(Demand!$X50:BS50,INDIRECT("rBP!"&amp;ADDRESS(rBP!$B$11,SUMIFS(rBP!$2:$2,rBP!$1:$1,$P$8)-BS$8+1)&amp;":"&amp;ADDRESS(rBP!$B$11,SUMIFS(rBP!$2:$2,rBP!$1:$1,$P$8)))))</f>
        <v>893295</v>
      </c>
      <c r="BT12" s="5">
        <f ca="1">IF(BT$8="",0,SUMPRODUCT(Demand!$X50:BT50,INDIRECT("rBP!"&amp;ADDRESS(rBP!$B$11,SUMIFS(rBP!$2:$2,rBP!$1:$1,$P$8)-BT$8+1)&amp;":"&amp;ADDRESS(rBP!$B$11,SUMIFS(rBP!$2:$2,rBP!$1:$1,$P$8)))))</f>
        <v>893295</v>
      </c>
      <c r="BU12" s="5">
        <f ca="1">IF(BU$8="",0,SUMPRODUCT(Demand!$X50:BU50,INDIRECT("rBP!"&amp;ADDRESS(rBP!$B$11,SUMIFS(rBP!$2:$2,rBP!$1:$1,$P$8)-BU$8+1)&amp;":"&amp;ADDRESS(rBP!$B$11,SUMIFS(rBP!$2:$2,rBP!$1:$1,$P$8)))))</f>
        <v>893295</v>
      </c>
      <c r="BV12" s="5">
        <f ca="1">IF(BV$8="",0,SUMPRODUCT(Demand!$X50:BV50,INDIRECT("rBP!"&amp;ADDRESS(rBP!$B$11,SUMIFS(rBP!$2:$2,rBP!$1:$1,$P$8)-BV$8+1)&amp;":"&amp;ADDRESS(rBP!$B$11,SUMIFS(rBP!$2:$2,rBP!$1:$1,$P$8)))))</f>
        <v>893295</v>
      </c>
      <c r="BW12" s="5">
        <f ca="1">IF(BW$8="",0,SUMPRODUCT(Demand!$X50:BW50,INDIRECT("rBP!"&amp;ADDRESS(rBP!$B$11,SUMIFS(rBP!$2:$2,rBP!$1:$1,$P$8)-BW$8+1)&amp;":"&amp;ADDRESS(rBP!$B$11,SUMIFS(rBP!$2:$2,rBP!$1:$1,$P$8)))))</f>
        <v>893295</v>
      </c>
      <c r="BX12" s="5">
        <f ca="1">IF(BX$8="",0,SUMPRODUCT(Demand!$X50:BX50,INDIRECT("rBP!"&amp;ADDRESS(rBP!$B$11,SUMIFS(rBP!$2:$2,rBP!$1:$1,$P$8)-BX$8+1)&amp;":"&amp;ADDRESS(rBP!$B$11,SUMIFS(rBP!$2:$2,rBP!$1:$1,$P$8)))))</f>
        <v>893295</v>
      </c>
      <c r="BY12" s="5">
        <f ca="1">IF(BY$8="",0,SUMPRODUCT(Demand!$X50:BY50,INDIRECT("rBP!"&amp;ADDRESS(rBP!$B$11,SUMIFS(rBP!$2:$2,rBP!$1:$1,$P$8)-BY$8+1)&amp;":"&amp;ADDRESS(rBP!$B$11,SUMIFS(rBP!$2:$2,rBP!$1:$1,$P$8)))))</f>
        <v>893295</v>
      </c>
      <c r="BZ12" s="5">
        <f ca="1">IF(BZ$8="",0,SUMPRODUCT(Demand!$X50:BZ50,INDIRECT("rBP!"&amp;ADDRESS(rBP!$B$11,SUMIFS(rBP!$2:$2,rBP!$1:$1,$P$8)-BZ$8+1)&amp;":"&amp;ADDRESS(rBP!$B$11,SUMIFS(rBP!$2:$2,rBP!$1:$1,$P$8)))))</f>
        <v>893295</v>
      </c>
      <c r="CA12" s="5">
        <f ca="1">IF(CA$8="",0,SUMPRODUCT(Demand!$X50:CA50,INDIRECT("rBP!"&amp;ADDRESS(rBP!$B$11,SUMIFS(rBP!$2:$2,rBP!$1:$1,$P$8)-CA$8+1)&amp;":"&amp;ADDRESS(rBP!$B$11,SUMIFS(rBP!$2:$2,rBP!$1:$1,$P$8)))))</f>
        <v>893295</v>
      </c>
      <c r="CB12" s="5">
        <f ca="1">IF(CB$8="",0,SUMPRODUCT(Demand!$X50:CB50,INDIRECT("rBP!"&amp;ADDRESS(rBP!$B$11,SUMIFS(rBP!$2:$2,rBP!$1:$1,$P$8)-CB$8+1)&amp;":"&amp;ADDRESS(rBP!$B$11,SUMIFS(rBP!$2:$2,rBP!$1:$1,$P$8)))))</f>
        <v>893295</v>
      </c>
      <c r="CC12" s="5">
        <f ca="1">IF(CC$8="",0,SUMPRODUCT(Demand!$X50:CC50,INDIRECT("rBP!"&amp;ADDRESS(rBP!$B$11,SUMIFS(rBP!$2:$2,rBP!$1:$1,$P$8)-CC$8+1)&amp;":"&amp;ADDRESS(rBP!$B$11,SUMIFS(rBP!$2:$2,rBP!$1:$1,$P$8)))))</f>
        <v>893295</v>
      </c>
      <c r="CD12" s="5">
        <f ca="1">IF(CD$8="",0,SUMPRODUCT(Demand!$X50:CD50,INDIRECT("rBP!"&amp;ADDRESS(rBP!$B$11,SUMIFS(rBP!$2:$2,rBP!$1:$1,$P$8)-CD$8+1)&amp;":"&amp;ADDRESS(rBP!$B$11,SUMIFS(rBP!$2:$2,rBP!$1:$1,$P$8)))))</f>
        <v>893295</v>
      </c>
      <c r="CE12" s="5">
        <f ca="1">IF(CE$8="",0,SUMPRODUCT(Demand!$X50:CE50,INDIRECT("rBP!"&amp;ADDRESS(rBP!$B$11,SUMIFS(rBP!$2:$2,rBP!$1:$1,$P$8)-CE$8+1)&amp;":"&amp;ADDRESS(rBP!$B$11,SUMIFS(rBP!$2:$2,rBP!$1:$1,$P$8)))))</f>
        <v>893295</v>
      </c>
      <c r="CF12" s="5">
        <f ca="1">IF(CF$8="",0,SUMPRODUCT(Demand!$X50:CF50,INDIRECT("rBP!"&amp;ADDRESS(rBP!$B$11,SUMIFS(rBP!$2:$2,rBP!$1:$1,$P$8)-CF$8+1)&amp;":"&amp;ADDRESS(rBP!$B$11,SUMIFS(rBP!$2:$2,rBP!$1:$1,$P$8)))))</f>
        <v>0</v>
      </c>
    </row>
    <row r="13" spans="2:84" x14ac:dyDescent="0.3">
      <c r="B13" s="13">
        <f>ROW()</f>
        <v>13</v>
      </c>
      <c r="H13" s="1" t="str">
        <f t="shared" ref="H13:H14" si="4">$H$11</f>
        <v>Финансовый поток</v>
      </c>
      <c r="I13" s="1" t="str">
        <f>Demand!$P$26</f>
        <v>e-Comm</v>
      </c>
    </row>
    <row r="14" spans="2:84" x14ac:dyDescent="0.3">
      <c r="B14" s="13">
        <f>ROW()</f>
        <v>14</v>
      </c>
      <c r="H14" s="1" t="str">
        <f t="shared" si="4"/>
        <v>Финансовый поток</v>
      </c>
      <c r="I14" s="1" t="str">
        <f>Demand!$P$53</f>
        <v>B2C-offline</v>
      </c>
    </row>
    <row r="15" spans="2:84" x14ac:dyDescent="0.3">
      <c r="B15" s="13">
        <f>ROW()</f>
        <v>15</v>
      </c>
      <c r="H15" s="1" t="s">
        <v>95</v>
      </c>
      <c r="U15" s="5">
        <f ca="1">INDIRECT(ADDRESS($B15,SUMIFS($2:$2,$1:$1,IF($P$8=0,1,$P$8))))</f>
        <v>40308423.1875</v>
      </c>
      <c r="X15" s="5">
        <f ca="1">SUM(X16:X18)</f>
        <v>0</v>
      </c>
      <c r="Y15" s="5">
        <f t="shared" ref="Y15" ca="1" si="5">SUM(Y16:Y18)</f>
        <v>0</v>
      </c>
      <c r="Z15" s="5">
        <f t="shared" ref="Z15" ca="1" si="6">SUM(Z16:Z18)</f>
        <v>0</v>
      </c>
      <c r="AA15" s="5">
        <f t="shared" ref="AA15" ca="1" si="7">SUM(AA16:AA18)</f>
        <v>0</v>
      </c>
      <c r="AB15" s="5">
        <f t="shared" ref="AB15" ca="1" si="8">SUM(AB16:AB18)</f>
        <v>0</v>
      </c>
      <c r="AC15" s="5">
        <f t="shared" ref="AC15" ca="1" si="9">SUM(AC16:AC18)</f>
        <v>0</v>
      </c>
      <c r="AD15" s="5">
        <f t="shared" ref="AD15" ca="1" si="10">SUM(AD16:AD18)</f>
        <v>-317.57142857142844</v>
      </c>
      <c r="AE15" s="5">
        <f t="shared" ref="AE15" ca="1" si="11">SUM(AE16:AE18)</f>
        <v>-3113.9999999999995</v>
      </c>
      <c r="AF15" s="5">
        <f t="shared" ref="AF15" ca="1" si="12">SUM(AF16:AF18)</f>
        <v>-14728.285714285714</v>
      </c>
      <c r="AG15" s="5">
        <f t="shared" ref="AG15" ca="1" si="13">SUM(AG16:AG18)</f>
        <v>-46867.392857142855</v>
      </c>
      <c r="AH15" s="5">
        <f t="shared" ref="AH15" ca="1" si="14">SUM(AH16:AH18)</f>
        <v>-116614.71428571428</v>
      </c>
      <c r="AI15" s="5">
        <f t="shared" ref="AI15" ca="1" si="15">SUM(AI16:AI18)</f>
        <v>-241011.21428571426</v>
      </c>
      <c r="AJ15" s="5">
        <f t="shared" ref="AJ15" ca="1" si="16">SUM(AJ16:AJ18)</f>
        <v>-429332.99999999988</v>
      </c>
      <c r="AK15" s="5">
        <f t="shared" ref="AK15" ca="1" si="17">SUM(AK16:AK18)</f>
        <v>-681492.64285714272</v>
      </c>
      <c r="AL15" s="5">
        <f t="shared" ref="AL15" ca="1" si="18">SUM(AL16:AL18)</f>
        <v>-982715.67857142841</v>
      </c>
      <c r="AM15" s="5">
        <f t="shared" ref="AM15" ca="1" si="19">SUM(AM16:AM18)</f>
        <v>-1303332.7499999998</v>
      </c>
      <c r="AN15" s="5">
        <f t="shared" ref="AN15" ca="1" si="20">SUM(AN16:AN18)</f>
        <v>-1602231.7499999998</v>
      </c>
      <c r="AO15" s="5">
        <f t="shared" ref="AO15" ca="1" si="21">SUM(AO16:AO18)</f>
        <v>-1828098.9374999998</v>
      </c>
      <c r="AP15" s="5">
        <f t="shared" ref="AP15" ca="1" si="22">SUM(AP16:AP18)</f>
        <v>-1956488.6249999998</v>
      </c>
      <c r="AQ15" s="5">
        <f t="shared" ref="AQ15" ca="1" si="23">SUM(AQ16:AQ18)</f>
        <v>-1966422.1339285714</v>
      </c>
      <c r="AR15" s="5">
        <f t="shared" ref="AR15" ca="1" si="24">SUM(AR16:AR18)</f>
        <v>-1841563.7946428573</v>
      </c>
      <c r="AS15" s="5">
        <f t="shared" ref="AS15" ca="1" si="25">SUM(AS16:AS18)</f>
        <v>-1571536.2321428577</v>
      </c>
      <c r="AT15" s="5">
        <f t="shared" ref="AT15" ca="1" si="26">SUM(AT16:AT18)</f>
        <v>-1152889.044642858</v>
      </c>
      <c r="AU15" s="5">
        <f t="shared" ref="AU15" ca="1" si="27">SUM(AU16:AU18)</f>
        <v>-590072.3035714298</v>
      </c>
      <c r="AV15" s="5">
        <f t="shared" ref="AV15" ca="1" si="28">SUM(AV16:AV18)</f>
        <v>125914.83928571246</v>
      </c>
      <c r="AW15" s="5">
        <f t="shared" ref="AW15" ca="1" si="29">SUM(AW16:AW18)</f>
        <v>1042518.5446428552</v>
      </c>
      <c r="AX15" s="5">
        <f t="shared" ref="AX15" ca="1" si="30">SUM(AX16:AX18)</f>
        <v>2196108.4999999972</v>
      </c>
      <c r="AY15" s="5">
        <f t="shared" ref="AY15" ca="1" si="31">SUM(AY16:AY18)</f>
        <v>3590573.1874999972</v>
      </c>
      <c r="AZ15" s="5">
        <f t="shared" ref="AZ15" ca="1" si="32">SUM(AZ16:AZ18)</f>
        <v>5227923.1874999972</v>
      </c>
      <c r="BA15" s="5">
        <f t="shared" ref="BA15" ca="1" si="33">SUM(BA16:BA18)</f>
        <v>6832188.1874999981</v>
      </c>
      <c r="BB15" s="5">
        <f t="shared" ref="BB15" ca="1" si="34">SUM(BB16:BB18)</f>
        <v>8403368.1874999981</v>
      </c>
      <c r="BC15" s="5">
        <f t="shared" ref="BC15" ca="1" si="35">SUM(BC16:BC18)</f>
        <v>9941463.1874999981</v>
      </c>
      <c r="BD15" s="5">
        <f t="shared" ref="BD15" ca="1" si="36">SUM(BD16:BD18)</f>
        <v>11446473.187499998</v>
      </c>
      <c r="BE15" s="5">
        <f t="shared" ref="BE15" ca="1" si="37">SUM(BE16:BE18)</f>
        <v>12918398.187499998</v>
      </c>
      <c r="BF15" s="5">
        <f t="shared" ref="BF15" ca="1" si="38">SUM(BF16:BF18)</f>
        <v>14357238.187499998</v>
      </c>
      <c r="BG15" s="5">
        <f t="shared" ref="BG15" ca="1" si="39">SUM(BG16:BG18)</f>
        <v>15762993.187499998</v>
      </c>
      <c r="BH15" s="5">
        <f t="shared" ref="BH15" ca="1" si="40">SUM(BH16:BH18)</f>
        <v>17135663.1875</v>
      </c>
      <c r="BI15" s="5">
        <f t="shared" ref="BI15" ca="1" si="41">SUM(BI16:BI18)</f>
        <v>18475248.1875</v>
      </c>
      <c r="BJ15" s="5">
        <f t="shared" ref="BJ15" ca="1" si="42">SUM(BJ16:BJ18)</f>
        <v>19781748.1875</v>
      </c>
      <c r="BK15" s="5">
        <f t="shared" ref="BK15" ca="1" si="43">SUM(BK16:BK18)</f>
        <v>21055163.1875</v>
      </c>
      <c r="BL15" s="5">
        <f t="shared" ref="BL15" ca="1" si="44">SUM(BL16:BL18)</f>
        <v>22295493.1875</v>
      </c>
      <c r="BM15" s="5">
        <f t="shared" ref="BM15" ca="1" si="45">SUM(BM16:BM18)</f>
        <v>23502738.1875</v>
      </c>
      <c r="BN15" s="5">
        <f t="shared" ref="BN15" ca="1" si="46">SUM(BN16:BN18)</f>
        <v>24671958.1875</v>
      </c>
      <c r="BO15" s="5">
        <f t="shared" ref="BO15" ca="1" si="47">SUM(BO16:BO18)</f>
        <v>25786253.1875</v>
      </c>
      <c r="BP15" s="5">
        <f t="shared" ref="BP15" ca="1" si="48">SUM(BP16:BP18)</f>
        <v>26831323.1875</v>
      </c>
      <c r="BQ15" s="5">
        <f t="shared" ref="BQ15" ca="1" si="49">SUM(BQ16:BQ18)</f>
        <v>27802293.1875</v>
      </c>
      <c r="BR15" s="5">
        <f t="shared" ref="BR15" ca="1" si="50">SUM(BR16:BR18)</f>
        <v>28695588.1875</v>
      </c>
      <c r="BS15" s="5">
        <f t="shared" ref="BS15" ca="1" si="51">SUM(BS16:BS18)</f>
        <v>29588883.1875</v>
      </c>
      <c r="BT15" s="5">
        <f t="shared" ref="BT15" ca="1" si="52">SUM(BT16:BT18)</f>
        <v>30482178.1875</v>
      </c>
      <c r="BU15" s="5">
        <f t="shared" ref="BU15" ca="1" si="53">SUM(BU16:BU18)</f>
        <v>31375473.1875</v>
      </c>
      <c r="BV15" s="5">
        <f t="shared" ref="BV15" ca="1" si="54">SUM(BV16:BV18)</f>
        <v>32268768.1875</v>
      </c>
      <c r="BW15" s="5">
        <f t="shared" ref="BW15" ca="1" si="55">SUM(BW16:BW18)</f>
        <v>33162063.1875</v>
      </c>
      <c r="BX15" s="5">
        <f t="shared" ref="BX15" ca="1" si="56">SUM(BX16:BX18)</f>
        <v>34055358.1875</v>
      </c>
      <c r="BY15" s="5">
        <f t="shared" ref="BY15" ca="1" si="57">SUM(BY16:BY18)</f>
        <v>34948653.1875</v>
      </c>
      <c r="BZ15" s="5">
        <f t="shared" ref="BZ15" ca="1" si="58">SUM(BZ16:BZ18)</f>
        <v>35841948.1875</v>
      </c>
      <c r="CA15" s="5">
        <f t="shared" ref="CA15" ca="1" si="59">SUM(CA16:CA18)</f>
        <v>36735243.1875</v>
      </c>
      <c r="CB15" s="5">
        <f t="shared" ref="CB15" ca="1" si="60">SUM(CB16:CB18)</f>
        <v>37628538.1875</v>
      </c>
      <c r="CC15" s="5">
        <f t="shared" ref="CC15" ca="1" si="61">SUM(CC16:CC18)</f>
        <v>38521833.1875</v>
      </c>
      <c r="CD15" s="5">
        <f t="shared" ref="CD15" ca="1" si="62">SUM(CD16:CD18)</f>
        <v>39415128.1875</v>
      </c>
      <c r="CE15" s="5">
        <f t="shared" ref="CE15" ca="1" si="63">SUM(CE16:CE18)</f>
        <v>40308423.1875</v>
      </c>
      <c r="CF15" s="5">
        <f t="shared" ref="CF15" si="64">SUM(CF16:CF18)</f>
        <v>0</v>
      </c>
    </row>
    <row r="16" spans="2:84" x14ac:dyDescent="0.3">
      <c r="B16" s="13">
        <f>ROW()</f>
        <v>16</v>
      </c>
      <c r="H16" s="1" t="str">
        <f>$H$11</f>
        <v>Финансовый поток</v>
      </c>
      <c r="I16" s="1" t="str">
        <f>Demand!$P$11</f>
        <v>B2B-offline</v>
      </c>
      <c r="U16" s="5">
        <f ca="1">INDIRECT(ADDRESS($B16,SUMIFS($2:$2,$1:$1,IF($P$8=0,1,$P$8))))</f>
        <v>40308423.1875</v>
      </c>
      <c r="X16" s="5">
        <f ca="1">IF(X$8="",0,SUM($W12:X12))</f>
        <v>0</v>
      </c>
      <c r="Y16" s="5">
        <f ca="1">IF(Y$8="",0,SUM($W12:Y12))</f>
        <v>0</v>
      </c>
      <c r="Z16" s="5">
        <f ca="1">IF(Z$8="",0,SUM($W12:Z12))</f>
        <v>0</v>
      </c>
      <c r="AA16" s="5">
        <f ca="1">IF(AA$8="",0,SUM($W12:AA12))</f>
        <v>0</v>
      </c>
      <c r="AB16" s="5">
        <f ca="1">IF(AB$8="",0,SUM($W12:AB12))</f>
        <v>0</v>
      </c>
      <c r="AC16" s="5">
        <f ca="1">IF(AC$8="",0,SUM($W12:AC12))</f>
        <v>0</v>
      </c>
      <c r="AD16" s="5">
        <f ca="1">IF(AD$8="",0,SUM($W12:AD12))</f>
        <v>-317.57142857142844</v>
      </c>
      <c r="AE16" s="5">
        <f ca="1">IF(AE$8="",0,SUM($W12:AE12))</f>
        <v>-3113.9999999999995</v>
      </c>
      <c r="AF16" s="5">
        <f ca="1">IF(AF$8="",0,SUM($W12:AF12))</f>
        <v>-14728.285714285714</v>
      </c>
      <c r="AG16" s="5">
        <f ca="1">IF(AG$8="",0,SUM($W12:AG12))</f>
        <v>-46867.392857142855</v>
      </c>
      <c r="AH16" s="5">
        <f ca="1">IF(AH$8="",0,SUM($W12:AH12))</f>
        <v>-116614.71428571428</v>
      </c>
      <c r="AI16" s="5">
        <f ca="1">IF(AI$8="",0,SUM($W12:AI12))</f>
        <v>-241011.21428571426</v>
      </c>
      <c r="AJ16" s="5">
        <f ca="1">IF(AJ$8="",0,SUM($W12:AJ12))</f>
        <v>-429332.99999999988</v>
      </c>
      <c r="AK16" s="5">
        <f ca="1">IF(AK$8="",0,SUM($W12:AK12))</f>
        <v>-681492.64285714272</v>
      </c>
      <c r="AL16" s="5">
        <f ca="1">IF(AL$8="",0,SUM($W12:AL12))</f>
        <v>-982715.67857142841</v>
      </c>
      <c r="AM16" s="5">
        <f ca="1">IF(AM$8="",0,SUM($W12:AM12))</f>
        <v>-1303332.7499999998</v>
      </c>
      <c r="AN16" s="5">
        <f ca="1">IF(AN$8="",0,SUM($W12:AN12))</f>
        <v>-1602231.7499999998</v>
      </c>
      <c r="AO16" s="5">
        <f ca="1">IF(AO$8="",0,SUM($W12:AO12))</f>
        <v>-1828098.9374999998</v>
      </c>
      <c r="AP16" s="5">
        <f ca="1">IF(AP$8="",0,SUM($W12:AP12))</f>
        <v>-1956488.6249999998</v>
      </c>
      <c r="AQ16" s="5">
        <f ca="1">IF(AQ$8="",0,SUM($W12:AQ12))</f>
        <v>-1966422.1339285714</v>
      </c>
      <c r="AR16" s="5">
        <f ca="1">IF(AR$8="",0,SUM($W12:AR12))</f>
        <v>-1841563.7946428573</v>
      </c>
      <c r="AS16" s="5">
        <f ca="1">IF(AS$8="",0,SUM($W12:AS12))</f>
        <v>-1571536.2321428577</v>
      </c>
      <c r="AT16" s="5">
        <f ca="1">IF(AT$8="",0,SUM($W12:AT12))</f>
        <v>-1152889.044642858</v>
      </c>
      <c r="AU16" s="5">
        <f ca="1">IF(AU$8="",0,SUM($W12:AU12))</f>
        <v>-590072.3035714298</v>
      </c>
      <c r="AV16" s="5">
        <f ca="1">IF(AV$8="",0,SUM($W12:AV12))</f>
        <v>125914.83928571246</v>
      </c>
      <c r="AW16" s="5">
        <f ca="1">IF(AW$8="",0,SUM($W12:AW12))</f>
        <v>1042518.5446428552</v>
      </c>
      <c r="AX16" s="5">
        <f ca="1">IF(AX$8="",0,SUM($W12:AX12))</f>
        <v>2196108.4999999972</v>
      </c>
      <c r="AY16" s="5">
        <f ca="1">IF(AY$8="",0,SUM($W12:AY12))</f>
        <v>3590573.1874999972</v>
      </c>
      <c r="AZ16" s="5">
        <f ca="1">IF(AZ$8="",0,SUM($W12:AZ12))</f>
        <v>5227923.1874999972</v>
      </c>
      <c r="BA16" s="5">
        <f ca="1">IF(BA$8="",0,SUM($W12:BA12))</f>
        <v>6832188.1874999981</v>
      </c>
      <c r="BB16" s="5">
        <f ca="1">IF(BB$8="",0,SUM($W12:BB12))</f>
        <v>8403368.1874999981</v>
      </c>
      <c r="BC16" s="5">
        <f ca="1">IF(BC$8="",0,SUM($W12:BC12))</f>
        <v>9941463.1874999981</v>
      </c>
      <c r="BD16" s="5">
        <f ca="1">IF(BD$8="",0,SUM($W12:BD12))</f>
        <v>11446473.187499998</v>
      </c>
      <c r="BE16" s="5">
        <f ca="1">IF(BE$8="",0,SUM($W12:BE12))</f>
        <v>12918398.187499998</v>
      </c>
      <c r="BF16" s="5">
        <f ca="1">IF(BF$8="",0,SUM($W12:BF12))</f>
        <v>14357238.187499998</v>
      </c>
      <c r="BG16" s="5">
        <f ca="1">IF(BG$8="",0,SUM($W12:BG12))</f>
        <v>15762993.187499998</v>
      </c>
      <c r="BH16" s="5">
        <f ca="1">IF(BH$8="",0,SUM($W12:BH12))</f>
        <v>17135663.1875</v>
      </c>
      <c r="BI16" s="5">
        <f ca="1">IF(BI$8="",0,SUM($W12:BI12))</f>
        <v>18475248.1875</v>
      </c>
      <c r="BJ16" s="5">
        <f ca="1">IF(BJ$8="",0,SUM($W12:BJ12))</f>
        <v>19781748.1875</v>
      </c>
      <c r="BK16" s="5">
        <f ca="1">IF(BK$8="",0,SUM($W12:BK12))</f>
        <v>21055163.1875</v>
      </c>
      <c r="BL16" s="5">
        <f ca="1">IF(BL$8="",0,SUM($W12:BL12))</f>
        <v>22295493.1875</v>
      </c>
      <c r="BM16" s="5">
        <f ca="1">IF(BM$8="",0,SUM($W12:BM12))</f>
        <v>23502738.1875</v>
      </c>
      <c r="BN16" s="5">
        <f ca="1">IF(BN$8="",0,SUM($W12:BN12))</f>
        <v>24671958.1875</v>
      </c>
      <c r="BO16" s="5">
        <f ca="1">IF(BO$8="",0,SUM($W12:BO12))</f>
        <v>25786253.1875</v>
      </c>
      <c r="BP16" s="5">
        <f ca="1">IF(BP$8="",0,SUM($W12:BP12))</f>
        <v>26831323.1875</v>
      </c>
      <c r="BQ16" s="5">
        <f ca="1">IF(BQ$8="",0,SUM($W12:BQ12))</f>
        <v>27802293.1875</v>
      </c>
      <c r="BR16" s="5">
        <f ca="1">IF(BR$8="",0,SUM($W12:BR12))</f>
        <v>28695588.1875</v>
      </c>
      <c r="BS16" s="5">
        <f ca="1">IF(BS$8="",0,SUM($W12:BS12))</f>
        <v>29588883.1875</v>
      </c>
      <c r="BT16" s="5">
        <f ca="1">IF(BT$8="",0,SUM($W12:BT12))</f>
        <v>30482178.1875</v>
      </c>
      <c r="BU16" s="5">
        <f ca="1">IF(BU$8="",0,SUM($W12:BU12))</f>
        <v>31375473.1875</v>
      </c>
      <c r="BV16" s="5">
        <f ca="1">IF(BV$8="",0,SUM($W12:BV12))</f>
        <v>32268768.1875</v>
      </c>
      <c r="BW16" s="5">
        <f ca="1">IF(BW$8="",0,SUM($W12:BW12))</f>
        <v>33162063.1875</v>
      </c>
      <c r="BX16" s="5">
        <f ca="1">IF(BX$8="",0,SUM($W12:BX12))</f>
        <v>34055358.1875</v>
      </c>
      <c r="BY16" s="5">
        <f ca="1">IF(BY$8="",0,SUM($W12:BY12))</f>
        <v>34948653.1875</v>
      </c>
      <c r="BZ16" s="5">
        <f ca="1">IF(BZ$8="",0,SUM($W12:BZ12))</f>
        <v>35841948.1875</v>
      </c>
      <c r="CA16" s="5">
        <f ca="1">IF(CA$8="",0,SUM($W12:CA12))</f>
        <v>36735243.1875</v>
      </c>
      <c r="CB16" s="5">
        <f ca="1">IF(CB$8="",0,SUM($W12:CB12))</f>
        <v>37628538.1875</v>
      </c>
      <c r="CC16" s="5">
        <f ca="1">IF(CC$8="",0,SUM($W12:CC12))</f>
        <v>38521833.1875</v>
      </c>
      <c r="CD16" s="5">
        <f ca="1">IF(CD$8="",0,SUM($W12:CD12))</f>
        <v>39415128.1875</v>
      </c>
      <c r="CE16" s="5">
        <f ca="1">IF(CE$8="",0,SUM($W12:CE12))</f>
        <v>40308423.1875</v>
      </c>
      <c r="CF16" s="5">
        <f>IF(CF$8="",0,SUM($W12:CF12))</f>
        <v>0</v>
      </c>
    </row>
    <row r="17" spans="2:21" x14ac:dyDescent="0.3">
      <c r="B17" s="13">
        <f>ROW()</f>
        <v>17</v>
      </c>
      <c r="H17" s="1" t="str">
        <f t="shared" ref="H17:H18" si="65">$H$11</f>
        <v>Финансовый поток</v>
      </c>
      <c r="I17" s="1" t="str">
        <f>Demand!$P$26</f>
        <v>e-Comm</v>
      </c>
    </row>
    <row r="18" spans="2:21" x14ac:dyDescent="0.3">
      <c r="B18" s="13">
        <f>ROW()</f>
        <v>18</v>
      </c>
      <c r="H18" s="1" t="str">
        <f t="shared" si="65"/>
        <v>Финансовый поток</v>
      </c>
      <c r="I18" s="1" t="str">
        <f>Demand!$P$53</f>
        <v>B2C-offline</v>
      </c>
    </row>
    <row r="19" spans="2:21" x14ac:dyDescent="0.3">
      <c r="B19" s="13">
        <f>ROW()</f>
        <v>19</v>
      </c>
      <c r="H19" s="1" t="s">
        <v>96</v>
      </c>
      <c r="U19" s="5">
        <f ca="1">IF(MIN(INDIRECT(ADDRESS($B15,$X$2)&amp;":"&amp;ADDRESS($B15,SUMIFS($2:$2,$1:$1,IF($P$8=0,1,$P$8)))))&lt;0,MIN(INDIRECT(ADDRESS($B15,$X$2)&amp;":"&amp;ADDRESS($B15,SUMIFS($2:$2,$1:$1,IF($P$8=0,1,$P$8))))),0)</f>
        <v>-1966422.1339285714</v>
      </c>
    </row>
    <row r="20" spans="2:21" x14ac:dyDescent="0.3">
      <c r="B20" s="13">
        <f>ROW()</f>
        <v>20</v>
      </c>
      <c r="H20" s="1" t="str">
        <f>$H$11</f>
        <v>Финансовый поток</v>
      </c>
      <c r="I20" s="1" t="str">
        <f>Demand!$P$11</f>
        <v>B2B-offline</v>
      </c>
      <c r="U20" s="5">
        <f t="shared" ref="U20:U22" ca="1" si="66">IF(MIN(INDIRECT(ADDRESS($B16,$X$2)&amp;":"&amp;ADDRESS($B16,SUMIFS($2:$2,$1:$1,IF($P$8=0,1,$P$8)))))&lt;0,MIN(INDIRECT(ADDRESS($B16,$X$2)&amp;":"&amp;ADDRESS($B16,SUMIFS($2:$2,$1:$1,IF($P$8=0,1,$P$8))))),0)</f>
        <v>-1966422.1339285714</v>
      </c>
    </row>
    <row r="21" spans="2:21" x14ac:dyDescent="0.3">
      <c r="B21" s="13">
        <f>ROW()</f>
        <v>21</v>
      </c>
      <c r="H21" s="1" t="str">
        <f t="shared" ref="H21:H22" si="67">$H$11</f>
        <v>Финансовый поток</v>
      </c>
      <c r="I21" s="1" t="str">
        <f>Demand!$P$26</f>
        <v>e-Comm</v>
      </c>
      <c r="U21" s="5">
        <f t="shared" ca="1" si="66"/>
        <v>0</v>
      </c>
    </row>
    <row r="22" spans="2:21" x14ac:dyDescent="0.3">
      <c r="B22" s="13">
        <f>ROW()</f>
        <v>22</v>
      </c>
      <c r="H22" s="1" t="str">
        <f t="shared" si="67"/>
        <v>Финансовый поток</v>
      </c>
      <c r="I22" s="1" t="str">
        <f>Demand!$P$53</f>
        <v>B2C-offline</v>
      </c>
      <c r="U22" s="5">
        <f t="shared" ca="1" si="66"/>
        <v>0</v>
      </c>
    </row>
    <row r="23" spans="2:21" x14ac:dyDescent="0.3">
      <c r="B23" s="13">
        <f>ROW()</f>
        <v>23</v>
      </c>
    </row>
    <row r="24" spans="2:21" x14ac:dyDescent="0.3">
      <c r="B24" s="13">
        <f>ROW()</f>
        <v>24</v>
      </c>
    </row>
    <row r="25" spans="2:21" x14ac:dyDescent="0.3">
      <c r="B25" s="13">
        <f>ROW()</f>
        <v>25</v>
      </c>
    </row>
    <row r="26" spans="2:21" x14ac:dyDescent="0.3">
      <c r="B26" s="13">
        <f>ROW()</f>
        <v>26</v>
      </c>
    </row>
    <row r="27" spans="2:21" x14ac:dyDescent="0.3">
      <c r="B27" s="13">
        <f>ROW()</f>
        <v>27</v>
      </c>
    </row>
    <row r="28" spans="2:21" x14ac:dyDescent="0.3">
      <c r="B28" s="13">
        <f>ROW()</f>
        <v>28</v>
      </c>
    </row>
    <row r="29" spans="2:21" x14ac:dyDescent="0.3">
      <c r="B29" s="13">
        <f>ROW()</f>
        <v>29</v>
      </c>
    </row>
    <row r="30" spans="2:21" x14ac:dyDescent="0.3">
      <c r="B30" s="13">
        <f>ROW()</f>
        <v>30</v>
      </c>
    </row>
    <row r="31" spans="2:21" x14ac:dyDescent="0.3">
      <c r="B31" s="13">
        <f>ROW()</f>
        <v>31</v>
      </c>
    </row>
    <row r="32" spans="2:21" x14ac:dyDescent="0.3">
      <c r="B32" s="13">
        <f>ROW()</f>
        <v>32</v>
      </c>
    </row>
    <row r="33" spans="2:2" x14ac:dyDescent="0.3">
      <c r="B33" s="13">
        <f>ROW()</f>
        <v>33</v>
      </c>
    </row>
    <row r="34" spans="2:2" x14ac:dyDescent="0.3">
      <c r="B34" s="13">
        <f>ROW()</f>
        <v>34</v>
      </c>
    </row>
    <row r="35" spans="2:2" x14ac:dyDescent="0.3">
      <c r="B35" s="13">
        <f>ROW()</f>
        <v>35</v>
      </c>
    </row>
    <row r="36" spans="2:2" x14ac:dyDescent="0.3">
      <c r="B36" s="13">
        <f>ROW()</f>
        <v>36</v>
      </c>
    </row>
    <row r="37" spans="2:2" x14ac:dyDescent="0.3">
      <c r="B37" s="13">
        <f>ROW()</f>
        <v>37</v>
      </c>
    </row>
    <row r="38" spans="2:2" x14ac:dyDescent="0.3">
      <c r="B38" s="13">
        <f>ROW()</f>
        <v>38</v>
      </c>
    </row>
    <row r="39" spans="2:2" x14ac:dyDescent="0.3">
      <c r="B39" s="13">
        <f>ROW()</f>
        <v>39</v>
      </c>
    </row>
    <row r="40" spans="2:2" x14ac:dyDescent="0.3">
      <c r="B40" s="13">
        <f>ROW()</f>
        <v>40</v>
      </c>
    </row>
    <row r="41" spans="2:2" x14ac:dyDescent="0.3">
      <c r="B41" s="13">
        <f>ROW()</f>
        <v>41</v>
      </c>
    </row>
    <row r="42" spans="2:2" x14ac:dyDescent="0.3">
      <c r="B42" s="13">
        <f>ROW()</f>
        <v>42</v>
      </c>
    </row>
  </sheetData>
  <conditionalFormatting sqref="X4:Z4">
    <cfRule type="containsBlanks" dxfId="102" priority="169">
      <formula>LEN(TRIM(X4))=0</formula>
    </cfRule>
  </conditionalFormatting>
  <conditionalFormatting sqref="X1:Z1 A11:A14 A23:A42">
    <cfRule type="containsBlanks" dxfId="101" priority="168">
      <formula>LEN(TRIM(A1))=0</formula>
    </cfRule>
  </conditionalFormatting>
  <conditionalFormatting sqref="H6:J6 H11:J14 U11:U14 X11:CF14 X23:CF42 U23:U42 H23:J42">
    <cfRule type="expression" dxfId="100" priority="165">
      <formula>AND($H6&lt;&gt;"",$I6&lt;&gt;"",$J6&lt;&gt;"")</formula>
    </cfRule>
    <cfRule type="expression" dxfId="99" priority="166">
      <formula>AND($H6&lt;&gt;"",$I6&lt;&gt;"",$J6="")</formula>
    </cfRule>
    <cfRule type="expression" dxfId="98" priority="167">
      <formula>AND($H6&lt;&gt;"",$I6="",$J6="")</formula>
    </cfRule>
  </conditionalFormatting>
  <conditionalFormatting sqref="X6:Z6 U6">
    <cfRule type="expression" dxfId="97" priority="162">
      <formula>AND($H6&lt;&gt;"",$I6&lt;&gt;"",$J6&lt;&gt;"")</formula>
    </cfRule>
    <cfRule type="expression" dxfId="96" priority="163">
      <formula>AND($H6&lt;&gt;"",$I6&lt;&gt;"",$J6="")</formula>
    </cfRule>
    <cfRule type="expression" dxfId="95" priority="164">
      <formula>AND($H6&lt;&gt;"",$I6="",$J6="")</formula>
    </cfRule>
  </conditionalFormatting>
  <conditionalFormatting sqref="H6 H11:H14 H23:H42">
    <cfRule type="expression" dxfId="94" priority="161">
      <formula>AND($H6&lt;&gt;"",$I6&lt;&gt;"")</formula>
    </cfRule>
  </conditionalFormatting>
  <conditionalFormatting sqref="I6 I11:I14 I23:I42">
    <cfRule type="expression" dxfId="93" priority="160">
      <formula>AND($I6&lt;&gt;"",$J6&lt;&gt;"")</formula>
    </cfRule>
  </conditionalFormatting>
  <conditionalFormatting sqref="H7:J10">
    <cfRule type="expression" dxfId="92" priority="157">
      <formula>AND($H7&lt;&gt;"",$I7&lt;&gt;"",$J7&lt;&gt;"")</formula>
    </cfRule>
    <cfRule type="expression" dxfId="91" priority="158">
      <formula>AND($H7&lt;&gt;"",$I7&lt;&gt;"",$J7="")</formula>
    </cfRule>
    <cfRule type="expression" dxfId="90" priority="159">
      <formula>AND($H7&lt;&gt;"",$I7="",$J7="")</formula>
    </cfRule>
  </conditionalFormatting>
  <conditionalFormatting sqref="X7:Z10 U7:U10">
    <cfRule type="expression" dxfId="89" priority="154">
      <formula>AND($H7&lt;&gt;"",$I7&lt;&gt;"",$J7&lt;&gt;"")</formula>
    </cfRule>
    <cfRule type="expression" dxfId="88" priority="155">
      <formula>AND($H7&lt;&gt;"",$I7&lt;&gt;"",$J7="")</formula>
    </cfRule>
    <cfRule type="expression" dxfId="87" priority="156">
      <formula>AND($H7&lt;&gt;"",$I7="",$J7="")</formula>
    </cfRule>
  </conditionalFormatting>
  <conditionalFormatting sqref="H7:H10">
    <cfRule type="expression" dxfId="86" priority="153">
      <formula>AND($H7&lt;&gt;"",$I7&lt;&gt;"")</formula>
    </cfRule>
  </conditionalFormatting>
  <conditionalFormatting sqref="I7:I10">
    <cfRule type="expression" dxfId="85" priority="152">
      <formula>AND($I7&lt;&gt;"",$J7&lt;&gt;"")</formula>
    </cfRule>
  </conditionalFormatting>
  <conditionalFormatting sqref="A6:A10">
    <cfRule type="containsBlanks" dxfId="84" priority="151">
      <formula>LEN(TRIM(A6))=0</formula>
    </cfRule>
  </conditionalFormatting>
  <conditionalFormatting sqref="AA4:AB4">
    <cfRule type="containsBlanks" dxfId="83" priority="150">
      <formula>LEN(TRIM(AA4))=0</formula>
    </cfRule>
  </conditionalFormatting>
  <conditionalFormatting sqref="AA1:AB1">
    <cfRule type="containsBlanks" dxfId="82" priority="149">
      <formula>LEN(TRIM(AA1))=0</formula>
    </cfRule>
  </conditionalFormatting>
  <conditionalFormatting sqref="AA6:AB6">
    <cfRule type="expression" dxfId="81" priority="146">
      <formula>AND($H6&lt;&gt;"",$I6&lt;&gt;"",$J6&lt;&gt;"")</formula>
    </cfRule>
    <cfRule type="expression" dxfId="80" priority="147">
      <formula>AND($H6&lt;&gt;"",$I6&lt;&gt;"",$J6="")</formula>
    </cfRule>
    <cfRule type="expression" dxfId="79" priority="148">
      <formula>AND($H6&lt;&gt;"",$I6="",$J6="")</formula>
    </cfRule>
  </conditionalFormatting>
  <conditionalFormatting sqref="AA7:AB10">
    <cfRule type="expression" dxfId="78" priority="143">
      <formula>AND($H7&lt;&gt;"",$I7&lt;&gt;"",$J7&lt;&gt;"")</formula>
    </cfRule>
    <cfRule type="expression" dxfId="77" priority="144">
      <formula>AND($H7&lt;&gt;"",$I7&lt;&gt;"",$J7="")</formula>
    </cfRule>
    <cfRule type="expression" dxfId="76" priority="145">
      <formula>AND($H7&lt;&gt;"",$I7="",$J7="")</formula>
    </cfRule>
  </conditionalFormatting>
  <conditionalFormatting sqref="AC4:AD4">
    <cfRule type="containsBlanks" dxfId="75" priority="142">
      <formula>LEN(TRIM(AC4))=0</formula>
    </cfRule>
  </conditionalFormatting>
  <conditionalFormatting sqref="AC1:AD1">
    <cfRule type="containsBlanks" dxfId="74" priority="141">
      <formula>LEN(TRIM(AC1))=0</formula>
    </cfRule>
  </conditionalFormatting>
  <conditionalFormatting sqref="AC6:AD6">
    <cfRule type="expression" dxfId="73" priority="138">
      <formula>AND($H6&lt;&gt;"",$I6&lt;&gt;"",$J6&lt;&gt;"")</formula>
    </cfRule>
    <cfRule type="expression" dxfId="72" priority="139">
      <formula>AND($H6&lt;&gt;"",$I6&lt;&gt;"",$J6="")</formula>
    </cfRule>
    <cfRule type="expression" dxfId="71" priority="140">
      <formula>AND($H6&lt;&gt;"",$I6="",$J6="")</formula>
    </cfRule>
  </conditionalFormatting>
  <conditionalFormatting sqref="AC7:AD10">
    <cfRule type="expression" dxfId="70" priority="135">
      <formula>AND($H7&lt;&gt;"",$I7&lt;&gt;"",$J7&lt;&gt;"")</formula>
    </cfRule>
    <cfRule type="expression" dxfId="69" priority="136">
      <formula>AND($H7&lt;&gt;"",$I7&lt;&gt;"",$J7="")</formula>
    </cfRule>
    <cfRule type="expression" dxfId="68" priority="137">
      <formula>AND($H7&lt;&gt;"",$I7="",$J7="")</formula>
    </cfRule>
  </conditionalFormatting>
  <conditionalFormatting sqref="AE4:CF4">
    <cfRule type="containsBlanks" dxfId="67" priority="134">
      <formula>LEN(TRIM(AE4))=0</formula>
    </cfRule>
  </conditionalFormatting>
  <conditionalFormatting sqref="AE1:CF1">
    <cfRule type="containsBlanks" dxfId="66" priority="133">
      <formula>LEN(TRIM(AE1))=0</formula>
    </cfRule>
  </conditionalFormatting>
  <conditionalFormatting sqref="AE6:CF6">
    <cfRule type="expression" dxfId="65" priority="130">
      <formula>AND($H6&lt;&gt;"",$I6&lt;&gt;"",$J6&lt;&gt;"")</formula>
    </cfRule>
    <cfRule type="expression" dxfId="64" priority="131">
      <formula>AND($H6&lt;&gt;"",$I6&lt;&gt;"",$J6="")</formula>
    </cfRule>
    <cfRule type="expression" dxfId="63" priority="132">
      <formula>AND($H6&lt;&gt;"",$I6="",$J6="")</formula>
    </cfRule>
  </conditionalFormatting>
  <conditionalFormatting sqref="AE7:CF10">
    <cfRule type="expression" dxfId="62" priority="127">
      <formula>AND($H7&lt;&gt;"",$I7&lt;&gt;"",$J7&lt;&gt;"")</formula>
    </cfRule>
    <cfRule type="expression" dxfId="61" priority="128">
      <formula>AND($H7&lt;&gt;"",$I7&lt;&gt;"",$J7="")</formula>
    </cfRule>
    <cfRule type="expression" dxfId="60" priority="129">
      <formula>AND($H7&lt;&gt;"",$I7="",$J7="")</formula>
    </cfRule>
  </conditionalFormatting>
  <conditionalFormatting sqref="A15:A18">
    <cfRule type="containsBlanks" dxfId="13" priority="14">
      <formula>LEN(TRIM(A15))=0</formula>
    </cfRule>
  </conditionalFormatting>
  <conditionalFormatting sqref="H15:J18 U15:U18 X15:CF18">
    <cfRule type="expression" dxfId="12" priority="11">
      <formula>AND($H15&lt;&gt;"",$I15&lt;&gt;"",$J15&lt;&gt;"")</formula>
    </cfRule>
    <cfRule type="expression" dxfId="11" priority="12">
      <formula>AND($H15&lt;&gt;"",$I15&lt;&gt;"",$J15="")</formula>
    </cfRule>
    <cfRule type="expression" dxfId="10" priority="13">
      <formula>AND($H15&lt;&gt;"",$I15="",$J15="")</formula>
    </cfRule>
  </conditionalFormatting>
  <conditionalFormatting sqref="H15:H18">
    <cfRule type="expression" dxfId="9" priority="10">
      <formula>AND($H15&lt;&gt;"",$I15&lt;&gt;"")</formula>
    </cfRule>
  </conditionalFormatting>
  <conditionalFormatting sqref="I15:I18">
    <cfRule type="expression" dxfId="8" priority="9">
      <formula>AND($I15&lt;&gt;"",$J15&lt;&gt;"")</formula>
    </cfRule>
  </conditionalFormatting>
  <conditionalFormatting sqref="U11:CF18">
    <cfRule type="cellIs" dxfId="7" priority="8" operator="lessThan">
      <formula>0</formula>
    </cfRule>
  </conditionalFormatting>
  <conditionalFormatting sqref="A19:A22">
    <cfRule type="containsBlanks" dxfId="6" priority="7">
      <formula>LEN(TRIM(A19))=0</formula>
    </cfRule>
  </conditionalFormatting>
  <conditionalFormatting sqref="H19:J22 U19:U22 X19:CF22">
    <cfRule type="expression" dxfId="5" priority="4">
      <formula>AND($H19&lt;&gt;"",$I19&lt;&gt;"",$J19&lt;&gt;"")</formula>
    </cfRule>
    <cfRule type="expression" dxfId="4" priority="5">
      <formula>AND($H19&lt;&gt;"",$I19&lt;&gt;"",$J19="")</formula>
    </cfRule>
    <cfRule type="expression" dxfId="3" priority="6">
      <formula>AND($H19&lt;&gt;"",$I19="",$J19="")</formula>
    </cfRule>
  </conditionalFormatting>
  <conditionalFormatting sqref="H19:H22">
    <cfRule type="expression" dxfId="2" priority="3">
      <formula>AND($H19&lt;&gt;"",$I19&lt;&gt;"")</formula>
    </cfRule>
  </conditionalFormatting>
  <conditionalFormatting sqref="I19:I22">
    <cfRule type="expression" dxfId="1" priority="2">
      <formula>AND($I19&lt;&gt;"",$J19&lt;&gt;"")</formula>
    </cfRule>
  </conditionalFormatting>
  <conditionalFormatting sqref="U19:CF2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47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33203125" style="13" bestFit="1" customWidth="1"/>
    <col min="2" max="7" width="1.77734375" style="1" customWidth="1"/>
    <col min="8" max="8" width="1.77734375" style="8" customWidth="1"/>
    <col min="9" max="9" width="31.109375" style="10" bestFit="1" customWidth="1"/>
    <col min="10" max="10" width="1.77734375" style="9" customWidth="1"/>
    <col min="11" max="11" width="1.77734375" style="16" customWidth="1"/>
    <col min="12" max="12" width="1.77734375" style="1" customWidth="1"/>
    <col min="13" max="13" width="1.77734375" style="8" customWidth="1"/>
    <col min="14" max="14" width="21.88671875" style="10" bestFit="1" customWidth="1"/>
    <col min="15" max="15" width="2.33203125" style="9" bestFit="1" customWidth="1"/>
    <col min="16" max="16" width="1.77734375" style="16" customWidth="1"/>
    <col min="17" max="17" width="1.77734375" style="1" customWidth="1"/>
    <col min="18" max="16384" width="8.88671875" style="1"/>
  </cols>
  <sheetData>
    <row r="1" spans="1:16" ht="12" customHeight="1" x14ac:dyDescent="0.3">
      <c r="I1" s="20">
        <f>COLUMN()</f>
        <v>9</v>
      </c>
      <c r="N1" s="20">
        <f>COLUMN()</f>
        <v>14</v>
      </c>
    </row>
    <row r="2" spans="1:16" ht="12" customHeight="1" x14ac:dyDescent="0.3">
      <c r="I2" s="20" t="str">
        <f>LEFT(ADDRESS(1,I1,4),(LEN(ADDRESS(1,I1,4))-1))</f>
        <v>I</v>
      </c>
      <c r="N2" s="20" t="str">
        <f>LEFT(ADDRESS(1,N1,4),(LEN(ADDRESS(1,N1,4))-1))</f>
        <v>N</v>
      </c>
    </row>
    <row r="3" spans="1:16" ht="12" customHeight="1" x14ac:dyDescent="0.3"/>
    <row r="4" spans="1:16" s="2" customFormat="1" x14ac:dyDescent="0.3">
      <c r="A4" s="14"/>
      <c r="H4" s="8"/>
      <c r="I4" s="11" t="s">
        <v>8</v>
      </c>
      <c r="J4" s="9"/>
      <c r="K4" s="17"/>
      <c r="M4" s="8"/>
      <c r="N4" s="11" t="s">
        <v>7</v>
      </c>
      <c r="O4" s="9"/>
      <c r="P4" s="17"/>
    </row>
    <row r="5" spans="1:16" x14ac:dyDescent="0.3">
      <c r="A5" s="13">
        <f>ROW()</f>
        <v>5</v>
      </c>
      <c r="I5" s="15" t="str">
        <f>"Lists!"&amp;I$2&amp;$A6&amp;":"&amp;I$2&amp;($A5+MAX(J:J))</f>
        <v>Lists!I6:I9</v>
      </c>
      <c r="N5" s="15" t="str">
        <f>"Lists!"&amp;N$2&amp;$A6&amp;":"&amp;N$2&amp;($A5+MAX(O:O))</f>
        <v>Lists!N6:N29</v>
      </c>
    </row>
    <row r="6" spans="1:16" x14ac:dyDescent="0.3">
      <c r="A6" s="13">
        <f>ROW()</f>
        <v>6</v>
      </c>
      <c r="H6" s="8" t="s">
        <v>3</v>
      </c>
      <c r="I6" s="18" t="s">
        <v>5</v>
      </c>
      <c r="J6" s="9">
        <f>MAX(J$5:J5)+1</f>
        <v>1</v>
      </c>
      <c r="K6" s="16">
        <f>IF(AND(I6="",J6&lt;&gt;0),1,IF(COUNTIF(I:I,I6)&lt;&gt;1,1,0))</f>
        <v>0</v>
      </c>
      <c r="N6" s="19">
        <f ca="1">EOMONTH(TODAY(),0)+1</f>
        <v>45352</v>
      </c>
      <c r="O6" s="9">
        <f>MAX(O$5:O5)+1</f>
        <v>1</v>
      </c>
      <c r="P6" s="16">
        <f t="shared" ref="P6:P29" ca="1" si="0">IF(AND(N6="",O6&lt;&gt;0),1,IF(COUNTIF(N:N,N6)&lt;&gt;1,1,0))</f>
        <v>0</v>
      </c>
    </row>
    <row r="7" spans="1:16" x14ac:dyDescent="0.3">
      <c r="A7" s="13">
        <f>ROW()</f>
        <v>7</v>
      </c>
      <c r="H7" s="8" t="s">
        <v>3</v>
      </c>
      <c r="I7" s="18" t="s">
        <v>6</v>
      </c>
      <c r="J7" s="9">
        <f>MAX(J$5:J6)+1</f>
        <v>2</v>
      </c>
      <c r="K7" s="16">
        <f>IF(AND(I7="",J7&lt;&gt;0),1,IF(COUNTIF(I:I,I7)&lt;&gt;1,1,0))</f>
        <v>0</v>
      </c>
      <c r="N7" s="19">
        <f ca="1">EOMONTH(N6,0)+1</f>
        <v>45383</v>
      </c>
      <c r="O7" s="9">
        <f>MAX(O$5:O6)+1</f>
        <v>2</v>
      </c>
      <c r="P7" s="16">
        <f t="shared" ca="1" si="0"/>
        <v>0</v>
      </c>
    </row>
    <row r="8" spans="1:16" x14ac:dyDescent="0.3">
      <c r="A8" s="13">
        <f>ROW()</f>
        <v>8</v>
      </c>
      <c r="H8" s="8" t="s">
        <v>3</v>
      </c>
      <c r="I8" s="18" t="s">
        <v>12</v>
      </c>
      <c r="J8" s="9">
        <f>MAX(J$5:J7)+1</f>
        <v>3</v>
      </c>
      <c r="K8" s="16">
        <f>IF(AND(I8="",J8&lt;&gt;0),1,IF(COUNTIF(I:I,I8)&lt;&gt;1,1,0))</f>
        <v>0</v>
      </c>
      <c r="N8" s="19">
        <f t="shared" ref="N8:N17" ca="1" si="1">EOMONTH(N7,0)+1</f>
        <v>45413</v>
      </c>
      <c r="O8" s="9">
        <f>MAX(O$5:O7)+1</f>
        <v>3</v>
      </c>
      <c r="P8" s="16">
        <f t="shared" ca="1" si="0"/>
        <v>0</v>
      </c>
    </row>
    <row r="9" spans="1:16" x14ac:dyDescent="0.3">
      <c r="A9" s="13">
        <f>ROW()</f>
        <v>9</v>
      </c>
      <c r="H9" s="8" t="s">
        <v>3</v>
      </c>
      <c r="I9" s="18" t="s">
        <v>13</v>
      </c>
      <c r="J9" s="9">
        <f>MAX(J$5:J8)+1</f>
        <v>4</v>
      </c>
      <c r="K9" s="16">
        <f>IF(AND(I9="",J9&lt;&gt;0),1,IF(COUNTIF(I:I,I9)&lt;&gt;1,1,0))</f>
        <v>0</v>
      </c>
      <c r="N9" s="19">
        <f t="shared" ca="1" si="1"/>
        <v>45444</v>
      </c>
      <c r="O9" s="9">
        <f>MAX(O$5:O8)+1</f>
        <v>4</v>
      </c>
      <c r="P9" s="16">
        <f t="shared" ca="1" si="0"/>
        <v>0</v>
      </c>
    </row>
    <row r="10" spans="1:16" x14ac:dyDescent="0.3">
      <c r="A10" s="13">
        <f>ROW()</f>
        <v>10</v>
      </c>
      <c r="N10" s="19">
        <f t="shared" ca="1" si="1"/>
        <v>45474</v>
      </c>
      <c r="O10" s="9">
        <f>MAX(O$5:O9)+1</f>
        <v>5</v>
      </c>
      <c r="P10" s="16">
        <f t="shared" ca="1" si="0"/>
        <v>0</v>
      </c>
    </row>
    <row r="11" spans="1:16" x14ac:dyDescent="0.3">
      <c r="A11" s="13">
        <f>ROW()</f>
        <v>11</v>
      </c>
      <c r="N11" s="19">
        <f t="shared" ca="1" si="1"/>
        <v>45505</v>
      </c>
      <c r="O11" s="9">
        <f>MAX(O$5:O10)+1</f>
        <v>6</v>
      </c>
      <c r="P11" s="16">
        <f t="shared" ca="1" si="0"/>
        <v>0</v>
      </c>
    </row>
    <row r="12" spans="1:16" x14ac:dyDescent="0.3">
      <c r="A12" s="13">
        <f>ROW()</f>
        <v>12</v>
      </c>
      <c r="N12" s="19">
        <f t="shared" ca="1" si="1"/>
        <v>45536</v>
      </c>
      <c r="O12" s="9">
        <f>MAX(O$5:O11)+1</f>
        <v>7</v>
      </c>
      <c r="P12" s="16">
        <f t="shared" ca="1" si="0"/>
        <v>0</v>
      </c>
    </row>
    <row r="13" spans="1:16" x14ac:dyDescent="0.3">
      <c r="A13" s="13">
        <f>ROW()</f>
        <v>13</v>
      </c>
      <c r="N13" s="19">
        <f t="shared" ca="1" si="1"/>
        <v>45566</v>
      </c>
      <c r="O13" s="9">
        <f>MAX(O$5:O12)+1</f>
        <v>8</v>
      </c>
      <c r="P13" s="16">
        <f t="shared" ca="1" si="0"/>
        <v>0</v>
      </c>
    </row>
    <row r="14" spans="1:16" x14ac:dyDescent="0.3">
      <c r="A14" s="13">
        <f>ROW()</f>
        <v>14</v>
      </c>
      <c r="N14" s="19">
        <f t="shared" ca="1" si="1"/>
        <v>45597</v>
      </c>
      <c r="O14" s="9">
        <f>MAX(O$5:O13)+1</f>
        <v>9</v>
      </c>
      <c r="P14" s="16">
        <f t="shared" ca="1" si="0"/>
        <v>0</v>
      </c>
    </row>
    <row r="15" spans="1:16" x14ac:dyDescent="0.3">
      <c r="A15" s="13">
        <f>ROW()</f>
        <v>15</v>
      </c>
      <c r="N15" s="19">
        <f t="shared" ca="1" si="1"/>
        <v>45627</v>
      </c>
      <c r="O15" s="9">
        <f>MAX(O$5:O14)+1</f>
        <v>10</v>
      </c>
      <c r="P15" s="16">
        <f t="shared" ca="1" si="0"/>
        <v>0</v>
      </c>
    </row>
    <row r="16" spans="1:16" x14ac:dyDescent="0.3">
      <c r="A16" s="13">
        <f>ROW()</f>
        <v>16</v>
      </c>
      <c r="N16" s="19">
        <f t="shared" ca="1" si="1"/>
        <v>45658</v>
      </c>
      <c r="O16" s="9">
        <f>MAX(O$5:O15)+1</f>
        <v>11</v>
      </c>
      <c r="P16" s="16">
        <f t="shared" ca="1" si="0"/>
        <v>0</v>
      </c>
    </row>
    <row r="17" spans="1:16" x14ac:dyDescent="0.3">
      <c r="A17" s="13">
        <f>ROW()</f>
        <v>17</v>
      </c>
      <c r="N17" s="19">
        <f t="shared" ca="1" si="1"/>
        <v>45689</v>
      </c>
      <c r="O17" s="9">
        <f>MAX(O$5:O16)+1</f>
        <v>12</v>
      </c>
      <c r="P17" s="16">
        <f t="shared" ca="1" si="0"/>
        <v>0</v>
      </c>
    </row>
    <row r="18" spans="1:16" x14ac:dyDescent="0.3">
      <c r="A18" s="13">
        <f>ROW()</f>
        <v>18</v>
      </c>
      <c r="N18" s="19">
        <f t="shared" ref="N18:N28" ca="1" si="2">EOMONTH(N17,0)+1</f>
        <v>45717</v>
      </c>
      <c r="O18" s="9">
        <f>MAX(O$5:O17)+1</f>
        <v>13</v>
      </c>
      <c r="P18" s="16">
        <f t="shared" ca="1" si="0"/>
        <v>0</v>
      </c>
    </row>
    <row r="19" spans="1:16" x14ac:dyDescent="0.3">
      <c r="A19" s="13">
        <f>ROW()</f>
        <v>19</v>
      </c>
      <c r="N19" s="19">
        <f t="shared" ca="1" si="2"/>
        <v>45748</v>
      </c>
      <c r="O19" s="9">
        <f>MAX(O$5:O18)+1</f>
        <v>14</v>
      </c>
      <c r="P19" s="16">
        <f t="shared" ca="1" si="0"/>
        <v>0</v>
      </c>
    </row>
    <row r="20" spans="1:16" x14ac:dyDescent="0.3">
      <c r="A20" s="13">
        <f>ROW()</f>
        <v>20</v>
      </c>
      <c r="N20" s="19">
        <f t="shared" ca="1" si="2"/>
        <v>45778</v>
      </c>
      <c r="O20" s="9">
        <f>MAX(O$5:O19)+1</f>
        <v>15</v>
      </c>
      <c r="P20" s="16">
        <f t="shared" ca="1" si="0"/>
        <v>0</v>
      </c>
    </row>
    <row r="21" spans="1:16" x14ac:dyDescent="0.3">
      <c r="A21" s="13">
        <f>ROW()</f>
        <v>21</v>
      </c>
      <c r="N21" s="19">
        <f t="shared" ca="1" si="2"/>
        <v>45809</v>
      </c>
      <c r="O21" s="9">
        <f>MAX(O$5:O20)+1</f>
        <v>16</v>
      </c>
      <c r="P21" s="16">
        <f t="shared" ca="1" si="0"/>
        <v>0</v>
      </c>
    </row>
    <row r="22" spans="1:16" x14ac:dyDescent="0.3">
      <c r="A22" s="13">
        <f>ROW()</f>
        <v>22</v>
      </c>
      <c r="N22" s="19">
        <f t="shared" ca="1" si="2"/>
        <v>45839</v>
      </c>
      <c r="O22" s="9">
        <f>MAX(O$5:O21)+1</f>
        <v>17</v>
      </c>
      <c r="P22" s="16">
        <f t="shared" ca="1" si="0"/>
        <v>0</v>
      </c>
    </row>
    <row r="23" spans="1:16" x14ac:dyDescent="0.3">
      <c r="A23" s="13">
        <f>ROW()</f>
        <v>23</v>
      </c>
      <c r="N23" s="19">
        <f t="shared" ca="1" si="2"/>
        <v>45870</v>
      </c>
      <c r="O23" s="9">
        <f>MAX(O$5:O22)+1</f>
        <v>18</v>
      </c>
      <c r="P23" s="16">
        <f t="shared" ca="1" si="0"/>
        <v>0</v>
      </c>
    </row>
    <row r="24" spans="1:16" x14ac:dyDescent="0.3">
      <c r="A24" s="13">
        <f>ROW()</f>
        <v>24</v>
      </c>
      <c r="N24" s="19">
        <f t="shared" ca="1" si="2"/>
        <v>45901</v>
      </c>
      <c r="O24" s="9">
        <f>MAX(O$5:O23)+1</f>
        <v>19</v>
      </c>
      <c r="P24" s="16">
        <f t="shared" ca="1" si="0"/>
        <v>0</v>
      </c>
    </row>
    <row r="25" spans="1:16" x14ac:dyDescent="0.3">
      <c r="A25" s="13">
        <f>ROW()</f>
        <v>25</v>
      </c>
      <c r="N25" s="19">
        <f t="shared" ca="1" si="2"/>
        <v>45931</v>
      </c>
      <c r="O25" s="9">
        <f>MAX(O$5:O24)+1</f>
        <v>20</v>
      </c>
      <c r="P25" s="16">
        <f t="shared" ca="1" si="0"/>
        <v>0</v>
      </c>
    </row>
    <row r="26" spans="1:16" x14ac:dyDescent="0.3">
      <c r="A26" s="13">
        <f>ROW()</f>
        <v>26</v>
      </c>
      <c r="N26" s="19">
        <f t="shared" ca="1" si="2"/>
        <v>45962</v>
      </c>
      <c r="O26" s="9">
        <f>MAX(O$5:O25)+1</f>
        <v>21</v>
      </c>
      <c r="P26" s="16">
        <f t="shared" ca="1" si="0"/>
        <v>0</v>
      </c>
    </row>
    <row r="27" spans="1:16" x14ac:dyDescent="0.3">
      <c r="A27" s="13">
        <f>ROW()</f>
        <v>27</v>
      </c>
      <c r="N27" s="19">
        <f t="shared" ca="1" si="2"/>
        <v>45992</v>
      </c>
      <c r="O27" s="9">
        <f>MAX(O$5:O26)+1</f>
        <v>22</v>
      </c>
      <c r="P27" s="16">
        <f t="shared" ca="1" si="0"/>
        <v>0</v>
      </c>
    </row>
    <row r="28" spans="1:16" x14ac:dyDescent="0.3">
      <c r="A28" s="13">
        <f>ROW()</f>
        <v>28</v>
      </c>
      <c r="N28" s="19">
        <f t="shared" ca="1" si="2"/>
        <v>46023</v>
      </c>
      <c r="O28" s="9">
        <f>MAX(O$5:O27)+1</f>
        <v>23</v>
      </c>
      <c r="P28" s="16">
        <f t="shared" ca="1" si="0"/>
        <v>0</v>
      </c>
    </row>
    <row r="29" spans="1:16" x14ac:dyDescent="0.3">
      <c r="A29" s="13">
        <f>ROW()</f>
        <v>29</v>
      </c>
      <c r="N29" s="19">
        <f t="shared" ref="N29" ca="1" si="3">EOMONTH(N28,0)+1</f>
        <v>46054</v>
      </c>
      <c r="O29" s="9">
        <f>MAX(O$5:O28)+1</f>
        <v>24</v>
      </c>
      <c r="P29" s="16">
        <f t="shared" ca="1" si="0"/>
        <v>0</v>
      </c>
    </row>
    <row r="30" spans="1:16" x14ac:dyDescent="0.3">
      <c r="A30" s="13">
        <f>ROW()</f>
        <v>30</v>
      </c>
    </row>
    <row r="31" spans="1:16" x14ac:dyDescent="0.3">
      <c r="A31" s="13">
        <f>ROW()</f>
        <v>31</v>
      </c>
    </row>
    <row r="32" spans="1:16" x14ac:dyDescent="0.3">
      <c r="A32" s="13">
        <f>ROW()</f>
        <v>32</v>
      </c>
    </row>
    <row r="33" spans="1:1" x14ac:dyDescent="0.3">
      <c r="A33" s="13">
        <f>ROW()</f>
        <v>33</v>
      </c>
    </row>
    <row r="34" spans="1:1" x14ac:dyDescent="0.3">
      <c r="A34" s="13">
        <f>ROW()</f>
        <v>34</v>
      </c>
    </row>
    <row r="35" spans="1:1" x14ac:dyDescent="0.3">
      <c r="A35" s="13">
        <f>ROW()</f>
        <v>35</v>
      </c>
    </row>
    <row r="36" spans="1:1" x14ac:dyDescent="0.3">
      <c r="A36" s="13">
        <f>ROW()</f>
        <v>36</v>
      </c>
    </row>
    <row r="37" spans="1:1" x14ac:dyDescent="0.3">
      <c r="A37" s="13">
        <f>ROW()</f>
        <v>37</v>
      </c>
    </row>
    <row r="38" spans="1:1" x14ac:dyDescent="0.3">
      <c r="A38" s="13">
        <f>ROW()</f>
        <v>38</v>
      </c>
    </row>
    <row r="39" spans="1:1" x14ac:dyDescent="0.3">
      <c r="A39" s="13">
        <f>ROW()</f>
        <v>39</v>
      </c>
    </row>
    <row r="40" spans="1:1" x14ac:dyDescent="0.3">
      <c r="A40" s="13">
        <f>ROW()</f>
        <v>40</v>
      </c>
    </row>
    <row r="41" spans="1:1" x14ac:dyDescent="0.3">
      <c r="A41" s="13">
        <f>ROW()</f>
        <v>41</v>
      </c>
    </row>
    <row r="42" spans="1:1" x14ac:dyDescent="0.3">
      <c r="A42" s="13">
        <f>ROW()</f>
        <v>42</v>
      </c>
    </row>
    <row r="43" spans="1:1" x14ac:dyDescent="0.3">
      <c r="A43" s="13">
        <f>ROW()</f>
        <v>43</v>
      </c>
    </row>
    <row r="44" spans="1:1" x14ac:dyDescent="0.3">
      <c r="A44" s="13">
        <f>ROW()</f>
        <v>44</v>
      </c>
    </row>
    <row r="45" spans="1:1" x14ac:dyDescent="0.3">
      <c r="A45" s="13">
        <f>ROW()</f>
        <v>45</v>
      </c>
    </row>
    <row r="46" spans="1:1" x14ac:dyDescent="0.3">
      <c r="A46" s="13">
        <f>ROW()</f>
        <v>46</v>
      </c>
    </row>
    <row r="47" spans="1:1" x14ac:dyDescent="0.3">
      <c r="A47" s="13">
        <f>ROW()</f>
        <v>47</v>
      </c>
    </row>
  </sheetData>
  <conditionalFormatting sqref="K1:K1048576 P1:P1048576">
    <cfRule type="cellIs" dxfId="59" priority="3" operator="notEqual">
      <formula>0</formula>
    </cfRule>
  </conditionalFormatting>
  <conditionalFormatting sqref="A1:XFD1048576">
    <cfRule type="cellIs" dxfId="58" priority="2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F64"/>
  <sheetViews>
    <sheetView showGridLines="0" zoomScale="110" zoomScaleNormal="110" workbookViewId="0">
      <pane xSplit="22" ySplit="9" topLeftCell="CA10" activePane="bottomRight" state="frozen"/>
      <selection pane="topRight" activeCell="W1" sqref="W1"/>
      <selection pane="bottomLeft" activeCell="A10" sqref="A10"/>
      <selection pane="bottomRight" activeCell="CE11" sqref="CB11:CE11"/>
    </sheetView>
  </sheetViews>
  <sheetFormatPr defaultRowHeight="14.4" x14ac:dyDescent="0.3"/>
  <cols>
    <col min="1" max="1" width="1.77734375" style="1" customWidth="1"/>
    <col min="2" max="2" width="1.77734375" style="13" customWidth="1"/>
    <col min="3" max="3" width="0.88671875" style="1" customWidth="1"/>
    <col min="4" max="4" width="4.44140625" style="34" bestFit="1" customWidth="1"/>
    <col min="5" max="7" width="0.88671875" style="1" customWidth="1"/>
    <col min="8" max="9" width="1.77734375" style="1" customWidth="1"/>
    <col min="10" max="10" width="29.44140625" style="1" customWidth="1"/>
    <col min="11" max="12" width="0.88671875" style="1" customWidth="1"/>
    <col min="13" max="13" width="12.44140625" style="34" bestFit="1" customWidth="1"/>
    <col min="14" max="14" width="0.88671875" style="1" customWidth="1"/>
    <col min="15" max="15" width="1.77734375" style="8" customWidth="1"/>
    <col min="16" max="16" width="20.77734375" style="10" bestFit="1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84" width="12.77734375" style="5" customWidth="1"/>
    <col min="85" max="16384" width="8.88671875" style="1"/>
  </cols>
  <sheetData>
    <row r="1" spans="2:84" s="13" customFormat="1" ht="10.050000000000001" customHeight="1" x14ac:dyDescent="0.25">
      <c r="D1" s="31"/>
      <c r="M1" s="31"/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  <c r="AE1" s="24">
        <f>MAX($W1:AD1)+1</f>
        <v>8</v>
      </c>
      <c r="AF1" s="24">
        <f>MAX($W1:AE1)+1</f>
        <v>9</v>
      </c>
      <c r="AG1" s="24">
        <f>MAX($W1:AF1)+1</f>
        <v>10</v>
      </c>
      <c r="AH1" s="24">
        <f>MAX($W1:AG1)+1</f>
        <v>11</v>
      </c>
      <c r="AI1" s="24">
        <f>MAX($W1:AH1)+1</f>
        <v>12</v>
      </c>
      <c r="AJ1" s="24">
        <f>MAX($W1:AI1)+1</f>
        <v>13</v>
      </c>
      <c r="AK1" s="24">
        <f>MAX($W1:AJ1)+1</f>
        <v>14</v>
      </c>
      <c r="AL1" s="24">
        <f>MAX($W1:AK1)+1</f>
        <v>15</v>
      </c>
      <c r="AM1" s="24">
        <f>MAX($W1:AL1)+1</f>
        <v>16</v>
      </c>
      <c r="AN1" s="24">
        <f>MAX($W1:AM1)+1</f>
        <v>17</v>
      </c>
      <c r="AO1" s="24">
        <f>MAX($W1:AN1)+1</f>
        <v>18</v>
      </c>
      <c r="AP1" s="24">
        <f>MAX($W1:AO1)+1</f>
        <v>19</v>
      </c>
      <c r="AQ1" s="24">
        <f>MAX($W1:AP1)+1</f>
        <v>20</v>
      </c>
      <c r="AR1" s="24">
        <f>MAX($W1:AQ1)+1</f>
        <v>21</v>
      </c>
      <c r="AS1" s="24">
        <f>MAX($W1:AR1)+1</f>
        <v>22</v>
      </c>
      <c r="AT1" s="24">
        <f>MAX($W1:AS1)+1</f>
        <v>23</v>
      </c>
      <c r="AU1" s="24">
        <f>MAX($W1:AT1)+1</f>
        <v>24</v>
      </c>
      <c r="AV1" s="24">
        <f>MAX($W1:AU1)+1</f>
        <v>25</v>
      </c>
      <c r="AW1" s="24">
        <f>MAX($W1:AV1)+1</f>
        <v>26</v>
      </c>
      <c r="AX1" s="24">
        <f>MAX($W1:AW1)+1</f>
        <v>27</v>
      </c>
      <c r="AY1" s="24">
        <f>MAX($W1:AX1)+1</f>
        <v>28</v>
      </c>
      <c r="AZ1" s="24">
        <f>MAX($W1:AY1)+1</f>
        <v>29</v>
      </c>
      <c r="BA1" s="24">
        <f>MAX($W1:AZ1)+1</f>
        <v>30</v>
      </c>
      <c r="BB1" s="24">
        <f>MAX($W1:BA1)+1</f>
        <v>31</v>
      </c>
      <c r="BC1" s="24">
        <f>MAX($W1:BB1)+1</f>
        <v>32</v>
      </c>
      <c r="BD1" s="24">
        <f>MAX($W1:BC1)+1</f>
        <v>33</v>
      </c>
      <c r="BE1" s="24">
        <f>MAX($W1:BD1)+1</f>
        <v>34</v>
      </c>
      <c r="BF1" s="24">
        <f>MAX($W1:BE1)+1</f>
        <v>35</v>
      </c>
      <c r="BG1" s="24">
        <f>MAX($W1:BF1)+1</f>
        <v>36</v>
      </c>
      <c r="BH1" s="24">
        <f>MAX($W1:BG1)+1</f>
        <v>37</v>
      </c>
      <c r="BI1" s="24">
        <f>MAX($W1:BH1)+1</f>
        <v>38</v>
      </c>
      <c r="BJ1" s="24">
        <f>MAX($W1:BI1)+1</f>
        <v>39</v>
      </c>
      <c r="BK1" s="24">
        <f>MAX($W1:BJ1)+1</f>
        <v>40</v>
      </c>
      <c r="BL1" s="24">
        <f>MAX($W1:BK1)+1</f>
        <v>41</v>
      </c>
      <c r="BM1" s="24">
        <f>MAX($W1:BL1)+1</f>
        <v>42</v>
      </c>
      <c r="BN1" s="24">
        <f>MAX($W1:BM1)+1</f>
        <v>43</v>
      </c>
      <c r="BO1" s="24">
        <f>MAX($W1:BN1)+1</f>
        <v>44</v>
      </c>
      <c r="BP1" s="24">
        <f>MAX($W1:BO1)+1</f>
        <v>45</v>
      </c>
      <c r="BQ1" s="24">
        <f>MAX($W1:BP1)+1</f>
        <v>46</v>
      </c>
      <c r="BR1" s="24">
        <f>MAX($W1:BQ1)+1</f>
        <v>47</v>
      </c>
      <c r="BS1" s="24">
        <f>MAX($W1:BR1)+1</f>
        <v>48</v>
      </c>
      <c r="BT1" s="24">
        <f>MAX($W1:BS1)+1</f>
        <v>49</v>
      </c>
      <c r="BU1" s="24">
        <f>MAX($W1:BT1)+1</f>
        <v>50</v>
      </c>
      <c r="BV1" s="24">
        <f>MAX($W1:BU1)+1</f>
        <v>51</v>
      </c>
      <c r="BW1" s="24">
        <f>MAX($W1:BV1)+1</f>
        <v>52</v>
      </c>
      <c r="BX1" s="24">
        <f>MAX($W1:BW1)+1</f>
        <v>53</v>
      </c>
      <c r="BY1" s="24">
        <f>MAX($W1:BX1)+1</f>
        <v>54</v>
      </c>
      <c r="BZ1" s="24">
        <f>MAX($W1:BY1)+1</f>
        <v>55</v>
      </c>
      <c r="CA1" s="24">
        <f>MAX($W1:BZ1)+1</f>
        <v>56</v>
      </c>
      <c r="CB1" s="24">
        <f>MAX($W1:CA1)+1</f>
        <v>57</v>
      </c>
      <c r="CC1" s="24">
        <f>MAX($W1:CB1)+1</f>
        <v>58</v>
      </c>
      <c r="CD1" s="24">
        <f>MAX($W1:CC1)+1</f>
        <v>59</v>
      </c>
      <c r="CE1" s="24">
        <f>MAX($W1:CD1)+1</f>
        <v>60</v>
      </c>
      <c r="CF1" s="24">
        <f>MAX($W1:CE1)+1</f>
        <v>61</v>
      </c>
    </row>
    <row r="2" spans="2:84" s="13" customFormat="1" ht="10.050000000000001" customHeight="1" x14ac:dyDescent="0.25">
      <c r="D2" s="31"/>
      <c r="M2" s="31"/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  <c r="AE2" s="24">
        <f>COLUMN()</f>
        <v>31</v>
      </c>
      <c r="AF2" s="24">
        <f>COLUMN()</f>
        <v>32</v>
      </c>
      <c r="AG2" s="24">
        <f>COLUMN()</f>
        <v>33</v>
      </c>
      <c r="AH2" s="24">
        <f>COLUMN()</f>
        <v>34</v>
      </c>
      <c r="AI2" s="24">
        <f>COLUMN()</f>
        <v>35</v>
      </c>
      <c r="AJ2" s="24">
        <f>COLUMN()</f>
        <v>36</v>
      </c>
      <c r="AK2" s="24">
        <f>COLUMN()</f>
        <v>37</v>
      </c>
      <c r="AL2" s="24">
        <f>COLUMN()</f>
        <v>38</v>
      </c>
      <c r="AM2" s="24">
        <f>COLUMN()</f>
        <v>39</v>
      </c>
      <c r="AN2" s="24">
        <f>COLUMN()</f>
        <v>40</v>
      </c>
      <c r="AO2" s="24">
        <f>COLUMN()</f>
        <v>41</v>
      </c>
      <c r="AP2" s="24">
        <f>COLUMN()</f>
        <v>42</v>
      </c>
      <c r="AQ2" s="24">
        <f>COLUMN()</f>
        <v>43</v>
      </c>
      <c r="AR2" s="24">
        <f>COLUMN()</f>
        <v>44</v>
      </c>
      <c r="AS2" s="24">
        <f>COLUMN()</f>
        <v>45</v>
      </c>
      <c r="AT2" s="24">
        <f>COLUMN()</f>
        <v>46</v>
      </c>
      <c r="AU2" s="24">
        <f>COLUMN()</f>
        <v>47</v>
      </c>
      <c r="AV2" s="24">
        <f>COLUMN()</f>
        <v>48</v>
      </c>
      <c r="AW2" s="24">
        <f>COLUMN()</f>
        <v>49</v>
      </c>
      <c r="AX2" s="24">
        <f>COLUMN()</f>
        <v>50</v>
      </c>
      <c r="AY2" s="24">
        <f>COLUMN()</f>
        <v>51</v>
      </c>
      <c r="AZ2" s="24">
        <f>COLUMN()</f>
        <v>52</v>
      </c>
      <c r="BA2" s="24">
        <f>COLUMN()</f>
        <v>53</v>
      </c>
      <c r="BB2" s="24">
        <f>COLUMN()</f>
        <v>54</v>
      </c>
      <c r="BC2" s="24">
        <f>COLUMN()</f>
        <v>55</v>
      </c>
      <c r="BD2" s="24">
        <f>COLUMN()</f>
        <v>56</v>
      </c>
      <c r="BE2" s="24">
        <f>COLUMN()</f>
        <v>57</v>
      </c>
      <c r="BF2" s="24">
        <f>COLUMN()</f>
        <v>58</v>
      </c>
      <c r="BG2" s="24">
        <f>COLUMN()</f>
        <v>59</v>
      </c>
      <c r="BH2" s="24">
        <f>COLUMN()</f>
        <v>60</v>
      </c>
      <c r="BI2" s="24">
        <f>COLUMN()</f>
        <v>61</v>
      </c>
      <c r="BJ2" s="24">
        <f>COLUMN()</f>
        <v>62</v>
      </c>
      <c r="BK2" s="24">
        <f>COLUMN()</f>
        <v>63</v>
      </c>
      <c r="BL2" s="24">
        <f>COLUMN()</f>
        <v>64</v>
      </c>
      <c r="BM2" s="24">
        <f>COLUMN()</f>
        <v>65</v>
      </c>
      <c r="BN2" s="24">
        <f>COLUMN()</f>
        <v>66</v>
      </c>
      <c r="BO2" s="24">
        <f>COLUMN()</f>
        <v>67</v>
      </c>
      <c r="BP2" s="24">
        <f>COLUMN()</f>
        <v>68</v>
      </c>
      <c r="BQ2" s="24">
        <f>COLUMN()</f>
        <v>69</v>
      </c>
      <c r="BR2" s="24">
        <f>COLUMN()</f>
        <v>70</v>
      </c>
      <c r="BS2" s="24">
        <f>COLUMN()</f>
        <v>71</v>
      </c>
      <c r="BT2" s="24">
        <f>COLUMN()</f>
        <v>72</v>
      </c>
      <c r="BU2" s="24">
        <f>COLUMN()</f>
        <v>73</v>
      </c>
      <c r="BV2" s="24">
        <f>COLUMN()</f>
        <v>74</v>
      </c>
      <c r="BW2" s="24">
        <f>COLUMN()</f>
        <v>75</v>
      </c>
      <c r="BX2" s="24">
        <f>COLUMN()</f>
        <v>76</v>
      </c>
      <c r="BY2" s="24">
        <f>COLUMN()</f>
        <v>77</v>
      </c>
      <c r="BZ2" s="24">
        <f>COLUMN()</f>
        <v>78</v>
      </c>
      <c r="CA2" s="24">
        <f>COLUMN()</f>
        <v>79</v>
      </c>
      <c r="CB2" s="24">
        <f>COLUMN()</f>
        <v>80</v>
      </c>
      <c r="CC2" s="24">
        <f>COLUMN()</f>
        <v>81</v>
      </c>
      <c r="CD2" s="24">
        <f>COLUMN()</f>
        <v>82</v>
      </c>
      <c r="CE2" s="24">
        <f>COLUMN()</f>
        <v>83</v>
      </c>
      <c r="CF2" s="24">
        <f>COLUMN()</f>
        <v>84</v>
      </c>
    </row>
    <row r="3" spans="2:84" s="13" customFormat="1" ht="10.050000000000001" customHeight="1" x14ac:dyDescent="0.25">
      <c r="D3" s="31"/>
      <c r="M3" s="31"/>
      <c r="O3" s="22"/>
      <c r="P3" s="23"/>
      <c r="Q3" s="22"/>
      <c r="U3" s="24"/>
      <c r="X3" s="24">
        <f ca="1">IF(X8="","",IF(X1=1,$U$8,W3-1))</f>
        <v>60</v>
      </c>
      <c r="Y3" s="24">
        <f t="shared" ref="Y3:CF3" ca="1" si="0">IF(Y8="","",IF(Y1=1,$U$8,X3-1))</f>
        <v>59</v>
      </c>
      <c r="Z3" s="24">
        <f t="shared" ca="1" si="0"/>
        <v>58</v>
      </c>
      <c r="AA3" s="24">
        <f t="shared" ca="1" si="0"/>
        <v>57</v>
      </c>
      <c r="AB3" s="24">
        <f t="shared" ca="1" si="0"/>
        <v>56</v>
      </c>
      <c r="AC3" s="24">
        <f t="shared" ca="1" si="0"/>
        <v>55</v>
      </c>
      <c r="AD3" s="24">
        <f t="shared" ca="1" si="0"/>
        <v>54</v>
      </c>
      <c r="AE3" s="24">
        <f t="shared" ca="1" si="0"/>
        <v>53</v>
      </c>
      <c r="AF3" s="24">
        <f t="shared" ca="1" si="0"/>
        <v>52</v>
      </c>
      <c r="AG3" s="24">
        <f t="shared" ca="1" si="0"/>
        <v>51</v>
      </c>
      <c r="AH3" s="24">
        <f t="shared" ca="1" si="0"/>
        <v>50</v>
      </c>
      <c r="AI3" s="24">
        <f t="shared" ca="1" si="0"/>
        <v>49</v>
      </c>
      <c r="AJ3" s="24">
        <f t="shared" ca="1" si="0"/>
        <v>48</v>
      </c>
      <c r="AK3" s="24">
        <f t="shared" ca="1" si="0"/>
        <v>47</v>
      </c>
      <c r="AL3" s="24">
        <f t="shared" ca="1" si="0"/>
        <v>46</v>
      </c>
      <c r="AM3" s="24">
        <f t="shared" ca="1" si="0"/>
        <v>45</v>
      </c>
      <c r="AN3" s="24">
        <f t="shared" ca="1" si="0"/>
        <v>44</v>
      </c>
      <c r="AO3" s="24">
        <f t="shared" ca="1" si="0"/>
        <v>43</v>
      </c>
      <c r="AP3" s="24">
        <f t="shared" ca="1" si="0"/>
        <v>42</v>
      </c>
      <c r="AQ3" s="24">
        <f t="shared" ca="1" si="0"/>
        <v>41</v>
      </c>
      <c r="AR3" s="24">
        <f t="shared" ca="1" si="0"/>
        <v>40</v>
      </c>
      <c r="AS3" s="24">
        <f t="shared" ca="1" si="0"/>
        <v>39</v>
      </c>
      <c r="AT3" s="24">
        <f t="shared" ca="1" si="0"/>
        <v>38</v>
      </c>
      <c r="AU3" s="24">
        <f t="shared" ca="1" si="0"/>
        <v>37</v>
      </c>
      <c r="AV3" s="24">
        <f t="shared" ca="1" si="0"/>
        <v>36</v>
      </c>
      <c r="AW3" s="24">
        <f t="shared" ca="1" si="0"/>
        <v>35</v>
      </c>
      <c r="AX3" s="24">
        <f t="shared" ca="1" si="0"/>
        <v>34</v>
      </c>
      <c r="AY3" s="24">
        <f t="shared" ca="1" si="0"/>
        <v>33</v>
      </c>
      <c r="AZ3" s="24">
        <f t="shared" ca="1" si="0"/>
        <v>32</v>
      </c>
      <c r="BA3" s="24">
        <f t="shared" ca="1" si="0"/>
        <v>31</v>
      </c>
      <c r="BB3" s="24">
        <f t="shared" ca="1" si="0"/>
        <v>30</v>
      </c>
      <c r="BC3" s="24">
        <f t="shared" ca="1" si="0"/>
        <v>29</v>
      </c>
      <c r="BD3" s="24">
        <f t="shared" ca="1" si="0"/>
        <v>28</v>
      </c>
      <c r="BE3" s="24">
        <f t="shared" ca="1" si="0"/>
        <v>27</v>
      </c>
      <c r="BF3" s="24">
        <f t="shared" ca="1" si="0"/>
        <v>26</v>
      </c>
      <c r="BG3" s="24">
        <f t="shared" ca="1" si="0"/>
        <v>25</v>
      </c>
      <c r="BH3" s="24">
        <f t="shared" ca="1" si="0"/>
        <v>24</v>
      </c>
      <c r="BI3" s="24">
        <f t="shared" ca="1" si="0"/>
        <v>23</v>
      </c>
      <c r="BJ3" s="24">
        <f t="shared" ca="1" si="0"/>
        <v>22</v>
      </c>
      <c r="BK3" s="24">
        <f t="shared" ca="1" si="0"/>
        <v>21</v>
      </c>
      <c r="BL3" s="24">
        <f t="shared" ca="1" si="0"/>
        <v>20</v>
      </c>
      <c r="BM3" s="24">
        <f t="shared" ca="1" si="0"/>
        <v>19</v>
      </c>
      <c r="BN3" s="24">
        <f t="shared" ca="1" si="0"/>
        <v>18</v>
      </c>
      <c r="BO3" s="24">
        <f t="shared" ca="1" si="0"/>
        <v>17</v>
      </c>
      <c r="BP3" s="24">
        <f t="shared" ca="1" si="0"/>
        <v>16</v>
      </c>
      <c r="BQ3" s="24">
        <f t="shared" ca="1" si="0"/>
        <v>15</v>
      </c>
      <c r="BR3" s="24">
        <f t="shared" ca="1" si="0"/>
        <v>14</v>
      </c>
      <c r="BS3" s="24">
        <f t="shared" ca="1" si="0"/>
        <v>13</v>
      </c>
      <c r="BT3" s="24">
        <f t="shared" ca="1" si="0"/>
        <v>12</v>
      </c>
      <c r="BU3" s="24">
        <f t="shared" ca="1" si="0"/>
        <v>11</v>
      </c>
      <c r="BV3" s="24">
        <f t="shared" ca="1" si="0"/>
        <v>10</v>
      </c>
      <c r="BW3" s="24">
        <f t="shared" ca="1" si="0"/>
        <v>9</v>
      </c>
      <c r="BX3" s="24">
        <f t="shared" ca="1" si="0"/>
        <v>8</v>
      </c>
      <c r="BY3" s="24">
        <f t="shared" ca="1" si="0"/>
        <v>7</v>
      </c>
      <c r="BZ3" s="24">
        <f t="shared" ca="1" si="0"/>
        <v>6</v>
      </c>
      <c r="CA3" s="24">
        <f t="shared" ca="1" si="0"/>
        <v>5</v>
      </c>
      <c r="CB3" s="24">
        <f t="shared" ca="1" si="0"/>
        <v>4</v>
      </c>
      <c r="CC3" s="24">
        <f t="shared" ca="1" si="0"/>
        <v>3</v>
      </c>
      <c r="CD3" s="24">
        <f t="shared" ca="1" si="0"/>
        <v>2</v>
      </c>
      <c r="CE3" s="24">
        <f t="shared" ca="1" si="0"/>
        <v>1</v>
      </c>
      <c r="CF3" s="24" t="str">
        <f t="shared" si="0"/>
        <v/>
      </c>
    </row>
    <row r="4" spans="2:84" s="2" customFormat="1" x14ac:dyDescent="0.3">
      <c r="B4" s="14"/>
      <c r="D4" s="35" t="s">
        <v>92</v>
      </c>
      <c r="H4" s="3" t="s">
        <v>0</v>
      </c>
      <c r="I4" s="3"/>
      <c r="J4" s="3"/>
      <c r="M4" s="32" t="s">
        <v>1</v>
      </c>
      <c r="O4" s="8"/>
      <c r="P4" s="11" t="s">
        <v>14</v>
      </c>
      <c r="Q4" s="9"/>
      <c r="U4" s="6" t="s">
        <v>2</v>
      </c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</row>
    <row r="5" spans="2:84" ht="3" customHeight="1" x14ac:dyDescent="0.3">
      <c r="H5" s="4"/>
      <c r="I5" s="4"/>
      <c r="J5" s="4"/>
      <c r="M5" s="33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2:84" ht="12" hidden="1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34" t="s">
        <v>10</v>
      </c>
      <c r="O6" s="8" t="s">
        <v>3</v>
      </c>
      <c r="P6" s="18" t="s">
        <v>5</v>
      </c>
      <c r="Q6" s="9" t="s">
        <v>4</v>
      </c>
      <c r="U6" s="25">
        <f>X6</f>
        <v>45383</v>
      </c>
      <c r="X6" s="25">
        <f>IF(OR($P$6="",$P$6=0,$P$7="",$P$7=0,$P$8="",$P$7&lt;1),"",
IF(X$8="","",
IF(X$8=1,EOMONTH($P$7,-1)+1,W7+1)))</f>
        <v>45383</v>
      </c>
      <c r="Y6" s="25">
        <f t="shared" ref="Y6:CF6" si="1">IF(OR($P$6="",$P$6=0,$P$7="",$P$7=0,$P$8="",$P$7&lt;1),"",
IF(Y$8="","",
IF(Y$8=1,EOMONTH($P$7,-1)+1,X7+1)))</f>
        <v>45413</v>
      </c>
      <c r="Z6" s="25">
        <f t="shared" si="1"/>
        <v>45444</v>
      </c>
      <c r="AA6" s="25">
        <f t="shared" si="1"/>
        <v>45474</v>
      </c>
      <c r="AB6" s="25">
        <f t="shared" si="1"/>
        <v>45505</v>
      </c>
      <c r="AC6" s="25">
        <f t="shared" si="1"/>
        <v>45536</v>
      </c>
      <c r="AD6" s="25">
        <f t="shared" si="1"/>
        <v>45566</v>
      </c>
      <c r="AE6" s="25">
        <f t="shared" si="1"/>
        <v>45597</v>
      </c>
      <c r="AF6" s="25">
        <f t="shared" si="1"/>
        <v>45627</v>
      </c>
      <c r="AG6" s="25">
        <f t="shared" si="1"/>
        <v>45658</v>
      </c>
      <c r="AH6" s="25">
        <f t="shared" si="1"/>
        <v>45689</v>
      </c>
      <c r="AI6" s="25">
        <f t="shared" si="1"/>
        <v>45717</v>
      </c>
      <c r="AJ6" s="25">
        <f t="shared" si="1"/>
        <v>45748</v>
      </c>
      <c r="AK6" s="25">
        <f t="shared" si="1"/>
        <v>45778</v>
      </c>
      <c r="AL6" s="25">
        <f t="shared" si="1"/>
        <v>45809</v>
      </c>
      <c r="AM6" s="25">
        <f t="shared" si="1"/>
        <v>45839</v>
      </c>
      <c r="AN6" s="25">
        <f t="shared" si="1"/>
        <v>45870</v>
      </c>
      <c r="AO6" s="25">
        <f t="shared" si="1"/>
        <v>45901</v>
      </c>
      <c r="AP6" s="25">
        <f t="shared" si="1"/>
        <v>45931</v>
      </c>
      <c r="AQ6" s="25">
        <f t="shared" si="1"/>
        <v>45962</v>
      </c>
      <c r="AR6" s="25">
        <f t="shared" si="1"/>
        <v>45992</v>
      </c>
      <c r="AS6" s="25">
        <f t="shared" si="1"/>
        <v>46023</v>
      </c>
      <c r="AT6" s="25">
        <f t="shared" si="1"/>
        <v>46054</v>
      </c>
      <c r="AU6" s="25">
        <f t="shared" si="1"/>
        <v>46082</v>
      </c>
      <c r="AV6" s="25">
        <f t="shared" si="1"/>
        <v>46113</v>
      </c>
      <c r="AW6" s="25">
        <f t="shared" si="1"/>
        <v>46143</v>
      </c>
      <c r="AX6" s="25">
        <f t="shared" si="1"/>
        <v>46174</v>
      </c>
      <c r="AY6" s="25">
        <f t="shared" si="1"/>
        <v>46204</v>
      </c>
      <c r="AZ6" s="25">
        <f t="shared" si="1"/>
        <v>46235</v>
      </c>
      <c r="BA6" s="25">
        <f t="shared" si="1"/>
        <v>46266</v>
      </c>
      <c r="BB6" s="25">
        <f t="shared" si="1"/>
        <v>46296</v>
      </c>
      <c r="BC6" s="25">
        <f t="shared" si="1"/>
        <v>46327</v>
      </c>
      <c r="BD6" s="25">
        <f t="shared" si="1"/>
        <v>46357</v>
      </c>
      <c r="BE6" s="25">
        <f t="shared" si="1"/>
        <v>46388</v>
      </c>
      <c r="BF6" s="25">
        <f t="shared" si="1"/>
        <v>46419</v>
      </c>
      <c r="BG6" s="25">
        <f t="shared" si="1"/>
        <v>46447</v>
      </c>
      <c r="BH6" s="25">
        <f t="shared" si="1"/>
        <v>46478</v>
      </c>
      <c r="BI6" s="25">
        <f t="shared" si="1"/>
        <v>46508</v>
      </c>
      <c r="BJ6" s="25">
        <f t="shared" si="1"/>
        <v>46539</v>
      </c>
      <c r="BK6" s="25">
        <f t="shared" si="1"/>
        <v>46569</v>
      </c>
      <c r="BL6" s="25">
        <f t="shared" si="1"/>
        <v>46600</v>
      </c>
      <c r="BM6" s="25">
        <f t="shared" si="1"/>
        <v>46631</v>
      </c>
      <c r="BN6" s="25">
        <f t="shared" si="1"/>
        <v>46661</v>
      </c>
      <c r="BO6" s="25">
        <f t="shared" si="1"/>
        <v>46692</v>
      </c>
      <c r="BP6" s="25">
        <f t="shared" si="1"/>
        <v>46722</v>
      </c>
      <c r="BQ6" s="25">
        <f t="shared" si="1"/>
        <v>46753</v>
      </c>
      <c r="BR6" s="25">
        <f t="shared" si="1"/>
        <v>46784</v>
      </c>
      <c r="BS6" s="25">
        <f t="shared" si="1"/>
        <v>46813</v>
      </c>
      <c r="BT6" s="25">
        <f t="shared" si="1"/>
        <v>46844</v>
      </c>
      <c r="BU6" s="25">
        <f t="shared" si="1"/>
        <v>46874</v>
      </c>
      <c r="BV6" s="25">
        <f t="shared" si="1"/>
        <v>46905</v>
      </c>
      <c r="BW6" s="25">
        <f t="shared" si="1"/>
        <v>46935</v>
      </c>
      <c r="BX6" s="25">
        <f t="shared" si="1"/>
        <v>46966</v>
      </c>
      <c r="BY6" s="25">
        <f t="shared" si="1"/>
        <v>46997</v>
      </c>
      <c r="BZ6" s="25">
        <f t="shared" si="1"/>
        <v>47027</v>
      </c>
      <c r="CA6" s="25">
        <f t="shared" si="1"/>
        <v>47058</v>
      </c>
      <c r="CB6" s="25">
        <f t="shared" si="1"/>
        <v>47088</v>
      </c>
      <c r="CC6" s="25">
        <f t="shared" si="1"/>
        <v>47119</v>
      </c>
      <c r="CD6" s="25">
        <f t="shared" si="1"/>
        <v>47150</v>
      </c>
      <c r="CE6" s="25">
        <f t="shared" si="1"/>
        <v>47178</v>
      </c>
      <c r="CF6" s="25" t="str">
        <f t="shared" si="1"/>
        <v/>
      </c>
    </row>
    <row r="7" spans="2:84" ht="12" hidden="1" customHeight="1" x14ac:dyDescent="0.3">
      <c r="B7" s="13">
        <f>ROW()</f>
        <v>7</v>
      </c>
      <c r="H7" s="1" t="str">
        <f t="shared" ref="H7:H8" si="2">I7</f>
        <v>старт моделирования</v>
      </c>
      <c r="I7" s="1" t="str">
        <f>Lists!$N$4</f>
        <v>старт моделирования</v>
      </c>
      <c r="M7" s="34" t="s">
        <v>5</v>
      </c>
      <c r="O7" s="8" t="s">
        <v>3</v>
      </c>
      <c r="P7" s="19">
        <v>45383</v>
      </c>
      <c r="Q7" s="9" t="s">
        <v>4</v>
      </c>
      <c r="U7" s="25">
        <f ca="1">MAX(INDIRECT(ADDRESS($B7,X$2)&amp;":"&amp;ADDRESS($B7,MAX($2:$2))))</f>
        <v>47208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45412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45443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45473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45504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45535</v>
      </c>
      <c r="AC7" s="25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>45565</v>
      </c>
      <c r="AD7" s="25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>45596</v>
      </c>
      <c r="AE7" s="25">
        <f>IF(OR($P$6="",$P$6=0,$P$7="",$P$7=0,$P$8="",$P$7&lt;1),"",
IF(AE$8="","",
IF($P$6=Lists!$I$6,EOMONTH(AE6,0),
IF($P$6=Lists!$I$7,EOMONTH(AE6,2-(MONTH(AE6)-1-3*INT((MONTH(AE6)-1)/3))),
IF($P$6=Lists!$I$8,EOMONTH(AE6,11),
IF($P$6=Lists!$I$9,EOMONTH(AE6,12-MONTH(AE6)),""))))))</f>
        <v>45626</v>
      </c>
      <c r="AF7" s="25">
        <f>IF(OR($P$6="",$P$6=0,$P$7="",$P$7=0,$P$8="",$P$7&lt;1),"",
IF(AF$8="","",
IF($P$6=Lists!$I$6,EOMONTH(AF6,0),
IF($P$6=Lists!$I$7,EOMONTH(AF6,2-(MONTH(AF6)-1-3*INT((MONTH(AF6)-1)/3))),
IF($P$6=Lists!$I$8,EOMONTH(AF6,11),
IF($P$6=Lists!$I$9,EOMONTH(AF6,12-MONTH(AF6)),""))))))</f>
        <v>45657</v>
      </c>
      <c r="AG7" s="25">
        <f>IF(OR($P$6="",$P$6=0,$P$7="",$P$7=0,$P$8="",$P$7&lt;1),"",
IF(AG$8="","",
IF($P$6=Lists!$I$6,EOMONTH(AG6,0),
IF($P$6=Lists!$I$7,EOMONTH(AG6,2-(MONTH(AG6)-1-3*INT((MONTH(AG6)-1)/3))),
IF($P$6=Lists!$I$8,EOMONTH(AG6,11),
IF($P$6=Lists!$I$9,EOMONTH(AG6,12-MONTH(AG6)),""))))))</f>
        <v>45688</v>
      </c>
      <c r="AH7" s="25">
        <f>IF(OR($P$6="",$P$6=0,$P$7="",$P$7=0,$P$8="",$P$7&lt;1),"",
IF(AH$8="","",
IF($P$6=Lists!$I$6,EOMONTH(AH6,0),
IF($P$6=Lists!$I$7,EOMONTH(AH6,2-(MONTH(AH6)-1-3*INT((MONTH(AH6)-1)/3))),
IF($P$6=Lists!$I$8,EOMONTH(AH6,11),
IF($P$6=Lists!$I$9,EOMONTH(AH6,12-MONTH(AH6)),""))))))</f>
        <v>45716</v>
      </c>
      <c r="AI7" s="25">
        <f>IF(OR($P$6="",$P$6=0,$P$7="",$P$7=0,$P$8="",$P$7&lt;1),"",
IF(AI$8="","",
IF($P$6=Lists!$I$6,EOMONTH(AI6,0),
IF($P$6=Lists!$I$7,EOMONTH(AI6,2-(MONTH(AI6)-1-3*INT((MONTH(AI6)-1)/3))),
IF($P$6=Lists!$I$8,EOMONTH(AI6,11),
IF($P$6=Lists!$I$9,EOMONTH(AI6,12-MONTH(AI6)),""))))))</f>
        <v>45747</v>
      </c>
      <c r="AJ7" s="25">
        <f>IF(OR($P$6="",$P$6=0,$P$7="",$P$7=0,$P$8="",$P$7&lt;1),"",
IF(AJ$8="","",
IF($P$6=Lists!$I$6,EOMONTH(AJ6,0),
IF($P$6=Lists!$I$7,EOMONTH(AJ6,2-(MONTH(AJ6)-1-3*INT((MONTH(AJ6)-1)/3))),
IF($P$6=Lists!$I$8,EOMONTH(AJ6,11),
IF($P$6=Lists!$I$9,EOMONTH(AJ6,12-MONTH(AJ6)),""))))))</f>
        <v>45777</v>
      </c>
      <c r="AK7" s="25">
        <f>IF(OR($P$6="",$P$6=0,$P$7="",$P$7=0,$P$8="",$P$7&lt;1),"",
IF(AK$8="","",
IF($P$6=Lists!$I$6,EOMONTH(AK6,0),
IF($P$6=Lists!$I$7,EOMONTH(AK6,2-(MONTH(AK6)-1-3*INT((MONTH(AK6)-1)/3))),
IF($P$6=Lists!$I$8,EOMONTH(AK6,11),
IF($P$6=Lists!$I$9,EOMONTH(AK6,12-MONTH(AK6)),""))))))</f>
        <v>45808</v>
      </c>
      <c r="AL7" s="25">
        <f>IF(OR($P$6="",$P$6=0,$P$7="",$P$7=0,$P$8="",$P$7&lt;1),"",
IF(AL$8="","",
IF($P$6=Lists!$I$6,EOMONTH(AL6,0),
IF($P$6=Lists!$I$7,EOMONTH(AL6,2-(MONTH(AL6)-1-3*INT((MONTH(AL6)-1)/3))),
IF($P$6=Lists!$I$8,EOMONTH(AL6,11),
IF($P$6=Lists!$I$9,EOMONTH(AL6,12-MONTH(AL6)),""))))))</f>
        <v>45838</v>
      </c>
      <c r="AM7" s="25">
        <f>IF(OR($P$6="",$P$6=0,$P$7="",$P$7=0,$P$8="",$P$7&lt;1),"",
IF(AM$8="","",
IF($P$6=Lists!$I$6,EOMONTH(AM6,0),
IF($P$6=Lists!$I$7,EOMONTH(AM6,2-(MONTH(AM6)-1-3*INT((MONTH(AM6)-1)/3))),
IF($P$6=Lists!$I$8,EOMONTH(AM6,11),
IF($P$6=Lists!$I$9,EOMONTH(AM6,12-MONTH(AM6)),""))))))</f>
        <v>45869</v>
      </c>
      <c r="AN7" s="25">
        <f>IF(OR($P$6="",$P$6=0,$P$7="",$P$7=0,$P$8="",$P$7&lt;1),"",
IF(AN$8="","",
IF($P$6=Lists!$I$6,EOMONTH(AN6,0),
IF($P$6=Lists!$I$7,EOMONTH(AN6,2-(MONTH(AN6)-1-3*INT((MONTH(AN6)-1)/3))),
IF($P$6=Lists!$I$8,EOMONTH(AN6,11),
IF($P$6=Lists!$I$9,EOMONTH(AN6,12-MONTH(AN6)),""))))))</f>
        <v>45900</v>
      </c>
      <c r="AO7" s="25">
        <f>IF(OR($P$6="",$P$6=0,$P$7="",$P$7=0,$P$8="",$P$7&lt;1),"",
IF(AO$8="","",
IF($P$6=Lists!$I$6,EOMONTH(AO6,0),
IF($P$6=Lists!$I$7,EOMONTH(AO6,2-(MONTH(AO6)-1-3*INT((MONTH(AO6)-1)/3))),
IF($P$6=Lists!$I$8,EOMONTH(AO6,11),
IF($P$6=Lists!$I$9,EOMONTH(AO6,12-MONTH(AO6)),""))))))</f>
        <v>45930</v>
      </c>
      <c r="AP7" s="25">
        <f>IF(OR($P$6="",$P$6=0,$P$7="",$P$7=0,$P$8="",$P$7&lt;1),"",
IF(AP$8="","",
IF($P$6=Lists!$I$6,EOMONTH(AP6,0),
IF($P$6=Lists!$I$7,EOMONTH(AP6,2-(MONTH(AP6)-1-3*INT((MONTH(AP6)-1)/3))),
IF($P$6=Lists!$I$8,EOMONTH(AP6,11),
IF($P$6=Lists!$I$9,EOMONTH(AP6,12-MONTH(AP6)),""))))))</f>
        <v>45961</v>
      </c>
      <c r="AQ7" s="25">
        <f>IF(OR($P$6="",$P$6=0,$P$7="",$P$7=0,$P$8="",$P$7&lt;1),"",
IF(AQ$8="","",
IF($P$6=Lists!$I$6,EOMONTH(AQ6,0),
IF($P$6=Lists!$I$7,EOMONTH(AQ6,2-(MONTH(AQ6)-1-3*INT((MONTH(AQ6)-1)/3))),
IF($P$6=Lists!$I$8,EOMONTH(AQ6,11),
IF($P$6=Lists!$I$9,EOMONTH(AQ6,12-MONTH(AQ6)),""))))))</f>
        <v>45991</v>
      </c>
      <c r="AR7" s="25">
        <f>IF(OR($P$6="",$P$6=0,$P$7="",$P$7=0,$P$8="",$P$7&lt;1),"",
IF(AR$8="","",
IF($P$6=Lists!$I$6,EOMONTH(AR6,0),
IF($P$6=Lists!$I$7,EOMONTH(AR6,2-(MONTH(AR6)-1-3*INT((MONTH(AR6)-1)/3))),
IF($P$6=Lists!$I$8,EOMONTH(AR6,11),
IF($P$6=Lists!$I$9,EOMONTH(AR6,12-MONTH(AR6)),""))))))</f>
        <v>46022</v>
      </c>
      <c r="AS7" s="25">
        <f>IF(OR($P$6="",$P$6=0,$P$7="",$P$7=0,$P$8="",$P$7&lt;1),"",
IF(AS$8="","",
IF($P$6=Lists!$I$6,EOMONTH(AS6,0),
IF($P$6=Lists!$I$7,EOMONTH(AS6,2-(MONTH(AS6)-1-3*INT((MONTH(AS6)-1)/3))),
IF($P$6=Lists!$I$8,EOMONTH(AS6,11),
IF($P$6=Lists!$I$9,EOMONTH(AS6,12-MONTH(AS6)),""))))))</f>
        <v>46053</v>
      </c>
      <c r="AT7" s="25">
        <f>IF(OR($P$6="",$P$6=0,$P$7="",$P$7=0,$P$8="",$P$7&lt;1),"",
IF(AT$8="","",
IF($P$6=Lists!$I$6,EOMONTH(AT6,0),
IF($P$6=Lists!$I$7,EOMONTH(AT6,2-(MONTH(AT6)-1-3*INT((MONTH(AT6)-1)/3))),
IF($P$6=Lists!$I$8,EOMONTH(AT6,11),
IF($P$6=Lists!$I$9,EOMONTH(AT6,12-MONTH(AT6)),""))))))</f>
        <v>46081</v>
      </c>
      <c r="AU7" s="25">
        <f>IF(OR($P$6="",$P$6=0,$P$7="",$P$7=0,$P$8="",$P$7&lt;1),"",
IF(AU$8="","",
IF($P$6=Lists!$I$6,EOMONTH(AU6,0),
IF($P$6=Lists!$I$7,EOMONTH(AU6,2-(MONTH(AU6)-1-3*INT((MONTH(AU6)-1)/3))),
IF($P$6=Lists!$I$8,EOMONTH(AU6,11),
IF($P$6=Lists!$I$9,EOMONTH(AU6,12-MONTH(AU6)),""))))))</f>
        <v>46112</v>
      </c>
      <c r="AV7" s="25">
        <f>IF(OR($P$6="",$P$6=0,$P$7="",$P$7=0,$P$8="",$P$7&lt;1),"",
IF(AV$8="","",
IF($P$6=Lists!$I$6,EOMONTH(AV6,0),
IF($P$6=Lists!$I$7,EOMONTH(AV6,2-(MONTH(AV6)-1-3*INT((MONTH(AV6)-1)/3))),
IF($P$6=Lists!$I$8,EOMONTH(AV6,11),
IF($P$6=Lists!$I$9,EOMONTH(AV6,12-MONTH(AV6)),""))))))</f>
        <v>46142</v>
      </c>
      <c r="AW7" s="25">
        <f>IF(OR($P$6="",$P$6=0,$P$7="",$P$7=0,$P$8="",$P$7&lt;1),"",
IF(AW$8="","",
IF($P$6=Lists!$I$6,EOMONTH(AW6,0),
IF($P$6=Lists!$I$7,EOMONTH(AW6,2-(MONTH(AW6)-1-3*INT((MONTH(AW6)-1)/3))),
IF($P$6=Lists!$I$8,EOMONTH(AW6,11),
IF($P$6=Lists!$I$9,EOMONTH(AW6,12-MONTH(AW6)),""))))))</f>
        <v>46173</v>
      </c>
      <c r="AX7" s="25">
        <f>IF(OR($P$6="",$P$6=0,$P$7="",$P$7=0,$P$8="",$P$7&lt;1),"",
IF(AX$8="","",
IF($P$6=Lists!$I$6,EOMONTH(AX6,0),
IF($P$6=Lists!$I$7,EOMONTH(AX6,2-(MONTH(AX6)-1-3*INT((MONTH(AX6)-1)/3))),
IF($P$6=Lists!$I$8,EOMONTH(AX6,11),
IF($P$6=Lists!$I$9,EOMONTH(AX6,12-MONTH(AX6)),""))))))</f>
        <v>46203</v>
      </c>
      <c r="AY7" s="25">
        <f>IF(OR($P$6="",$P$6=0,$P$7="",$P$7=0,$P$8="",$P$7&lt;1),"",
IF(AY$8="","",
IF($P$6=Lists!$I$6,EOMONTH(AY6,0),
IF($P$6=Lists!$I$7,EOMONTH(AY6,2-(MONTH(AY6)-1-3*INT((MONTH(AY6)-1)/3))),
IF($P$6=Lists!$I$8,EOMONTH(AY6,11),
IF($P$6=Lists!$I$9,EOMONTH(AY6,12-MONTH(AY6)),""))))))</f>
        <v>46234</v>
      </c>
      <c r="AZ7" s="25">
        <f>IF(OR($P$6="",$P$6=0,$P$7="",$P$7=0,$P$8="",$P$7&lt;1),"",
IF(AZ$8="","",
IF($P$6=Lists!$I$6,EOMONTH(AZ6,0),
IF($P$6=Lists!$I$7,EOMONTH(AZ6,2-(MONTH(AZ6)-1-3*INT((MONTH(AZ6)-1)/3))),
IF($P$6=Lists!$I$8,EOMONTH(AZ6,11),
IF($P$6=Lists!$I$9,EOMONTH(AZ6,12-MONTH(AZ6)),""))))))</f>
        <v>46265</v>
      </c>
      <c r="BA7" s="25">
        <f>IF(OR($P$6="",$P$6=0,$P$7="",$P$7=0,$P$8="",$P$7&lt;1),"",
IF(BA$8="","",
IF($P$6=Lists!$I$6,EOMONTH(BA6,0),
IF($P$6=Lists!$I$7,EOMONTH(BA6,2-(MONTH(BA6)-1-3*INT((MONTH(BA6)-1)/3))),
IF($P$6=Lists!$I$8,EOMONTH(BA6,11),
IF($P$6=Lists!$I$9,EOMONTH(BA6,12-MONTH(BA6)),""))))))</f>
        <v>46295</v>
      </c>
      <c r="BB7" s="25">
        <f>IF(OR($P$6="",$P$6=0,$P$7="",$P$7=0,$P$8="",$P$7&lt;1),"",
IF(BB$8="","",
IF($P$6=Lists!$I$6,EOMONTH(BB6,0),
IF($P$6=Lists!$I$7,EOMONTH(BB6,2-(MONTH(BB6)-1-3*INT((MONTH(BB6)-1)/3))),
IF($P$6=Lists!$I$8,EOMONTH(BB6,11),
IF($P$6=Lists!$I$9,EOMONTH(BB6,12-MONTH(BB6)),""))))))</f>
        <v>46326</v>
      </c>
      <c r="BC7" s="25">
        <f>IF(OR($P$6="",$P$6=0,$P$7="",$P$7=0,$P$8="",$P$7&lt;1),"",
IF(BC$8="","",
IF($P$6=Lists!$I$6,EOMONTH(BC6,0),
IF($P$6=Lists!$I$7,EOMONTH(BC6,2-(MONTH(BC6)-1-3*INT((MONTH(BC6)-1)/3))),
IF($P$6=Lists!$I$8,EOMONTH(BC6,11),
IF($P$6=Lists!$I$9,EOMONTH(BC6,12-MONTH(BC6)),""))))))</f>
        <v>46356</v>
      </c>
      <c r="BD7" s="25">
        <f>IF(OR($P$6="",$P$6=0,$P$7="",$P$7=0,$P$8="",$P$7&lt;1),"",
IF(BD$8="","",
IF($P$6=Lists!$I$6,EOMONTH(BD6,0),
IF($P$6=Lists!$I$7,EOMONTH(BD6,2-(MONTH(BD6)-1-3*INT((MONTH(BD6)-1)/3))),
IF($P$6=Lists!$I$8,EOMONTH(BD6,11),
IF($P$6=Lists!$I$9,EOMONTH(BD6,12-MONTH(BD6)),""))))))</f>
        <v>46387</v>
      </c>
      <c r="BE7" s="25">
        <f>IF(OR($P$6="",$P$6=0,$P$7="",$P$7=0,$P$8="",$P$7&lt;1),"",
IF(BE$8="","",
IF($P$6=Lists!$I$6,EOMONTH(BE6,0),
IF($P$6=Lists!$I$7,EOMONTH(BE6,2-(MONTH(BE6)-1-3*INT((MONTH(BE6)-1)/3))),
IF($P$6=Lists!$I$8,EOMONTH(BE6,11),
IF($P$6=Lists!$I$9,EOMONTH(BE6,12-MONTH(BE6)),""))))))</f>
        <v>46418</v>
      </c>
      <c r="BF7" s="25">
        <f>IF(OR($P$6="",$P$6=0,$P$7="",$P$7=0,$P$8="",$P$7&lt;1),"",
IF(BF$8="","",
IF($P$6=Lists!$I$6,EOMONTH(BF6,0),
IF($P$6=Lists!$I$7,EOMONTH(BF6,2-(MONTH(BF6)-1-3*INT((MONTH(BF6)-1)/3))),
IF($P$6=Lists!$I$8,EOMONTH(BF6,11),
IF($P$6=Lists!$I$9,EOMONTH(BF6,12-MONTH(BF6)),""))))))</f>
        <v>46446</v>
      </c>
      <c r="BG7" s="25">
        <f>IF(OR($P$6="",$P$6=0,$P$7="",$P$7=0,$P$8="",$P$7&lt;1),"",
IF(BG$8="","",
IF($P$6=Lists!$I$6,EOMONTH(BG6,0),
IF($P$6=Lists!$I$7,EOMONTH(BG6,2-(MONTH(BG6)-1-3*INT((MONTH(BG6)-1)/3))),
IF($P$6=Lists!$I$8,EOMONTH(BG6,11),
IF($P$6=Lists!$I$9,EOMONTH(BG6,12-MONTH(BG6)),""))))))</f>
        <v>46477</v>
      </c>
      <c r="BH7" s="25">
        <f>IF(OR($P$6="",$P$6=0,$P$7="",$P$7=0,$P$8="",$P$7&lt;1),"",
IF(BH$8="","",
IF($P$6=Lists!$I$6,EOMONTH(BH6,0),
IF($P$6=Lists!$I$7,EOMONTH(BH6,2-(MONTH(BH6)-1-3*INT((MONTH(BH6)-1)/3))),
IF($P$6=Lists!$I$8,EOMONTH(BH6,11),
IF($P$6=Lists!$I$9,EOMONTH(BH6,12-MONTH(BH6)),""))))))</f>
        <v>46507</v>
      </c>
      <c r="BI7" s="25">
        <f>IF(OR($P$6="",$P$6=0,$P$7="",$P$7=0,$P$8="",$P$7&lt;1),"",
IF(BI$8="","",
IF($P$6=Lists!$I$6,EOMONTH(BI6,0),
IF($P$6=Lists!$I$7,EOMONTH(BI6,2-(MONTH(BI6)-1-3*INT((MONTH(BI6)-1)/3))),
IF($P$6=Lists!$I$8,EOMONTH(BI6,11),
IF($P$6=Lists!$I$9,EOMONTH(BI6,12-MONTH(BI6)),""))))))</f>
        <v>46538</v>
      </c>
      <c r="BJ7" s="25">
        <f>IF(OR($P$6="",$P$6=0,$P$7="",$P$7=0,$P$8="",$P$7&lt;1),"",
IF(BJ$8="","",
IF($P$6=Lists!$I$6,EOMONTH(BJ6,0),
IF($P$6=Lists!$I$7,EOMONTH(BJ6,2-(MONTH(BJ6)-1-3*INT((MONTH(BJ6)-1)/3))),
IF($P$6=Lists!$I$8,EOMONTH(BJ6,11),
IF($P$6=Lists!$I$9,EOMONTH(BJ6,12-MONTH(BJ6)),""))))))</f>
        <v>46568</v>
      </c>
      <c r="BK7" s="25">
        <f>IF(OR($P$6="",$P$6=0,$P$7="",$P$7=0,$P$8="",$P$7&lt;1),"",
IF(BK$8="","",
IF($P$6=Lists!$I$6,EOMONTH(BK6,0),
IF($P$6=Lists!$I$7,EOMONTH(BK6,2-(MONTH(BK6)-1-3*INT((MONTH(BK6)-1)/3))),
IF($P$6=Lists!$I$8,EOMONTH(BK6,11),
IF($P$6=Lists!$I$9,EOMONTH(BK6,12-MONTH(BK6)),""))))))</f>
        <v>46599</v>
      </c>
      <c r="BL7" s="25">
        <f>IF(OR($P$6="",$P$6=0,$P$7="",$P$7=0,$P$8="",$P$7&lt;1),"",
IF(BL$8="","",
IF($P$6=Lists!$I$6,EOMONTH(BL6,0),
IF($P$6=Lists!$I$7,EOMONTH(BL6,2-(MONTH(BL6)-1-3*INT((MONTH(BL6)-1)/3))),
IF($P$6=Lists!$I$8,EOMONTH(BL6,11),
IF($P$6=Lists!$I$9,EOMONTH(BL6,12-MONTH(BL6)),""))))))</f>
        <v>46630</v>
      </c>
      <c r="BM7" s="25">
        <f>IF(OR($P$6="",$P$6=0,$P$7="",$P$7=0,$P$8="",$P$7&lt;1),"",
IF(BM$8="","",
IF($P$6=Lists!$I$6,EOMONTH(BM6,0),
IF($P$6=Lists!$I$7,EOMONTH(BM6,2-(MONTH(BM6)-1-3*INT((MONTH(BM6)-1)/3))),
IF($P$6=Lists!$I$8,EOMONTH(BM6,11),
IF($P$6=Lists!$I$9,EOMONTH(BM6,12-MONTH(BM6)),""))))))</f>
        <v>46660</v>
      </c>
      <c r="BN7" s="25">
        <f>IF(OR($P$6="",$P$6=0,$P$7="",$P$7=0,$P$8="",$P$7&lt;1),"",
IF(BN$8="","",
IF($P$6=Lists!$I$6,EOMONTH(BN6,0),
IF($P$6=Lists!$I$7,EOMONTH(BN6,2-(MONTH(BN6)-1-3*INT((MONTH(BN6)-1)/3))),
IF($P$6=Lists!$I$8,EOMONTH(BN6,11),
IF($P$6=Lists!$I$9,EOMONTH(BN6,12-MONTH(BN6)),""))))))</f>
        <v>46691</v>
      </c>
      <c r="BO7" s="25">
        <f>IF(OR($P$6="",$P$6=0,$P$7="",$P$7=0,$P$8="",$P$7&lt;1),"",
IF(BO$8="","",
IF($P$6=Lists!$I$6,EOMONTH(BO6,0),
IF($P$6=Lists!$I$7,EOMONTH(BO6,2-(MONTH(BO6)-1-3*INT((MONTH(BO6)-1)/3))),
IF($P$6=Lists!$I$8,EOMONTH(BO6,11),
IF($P$6=Lists!$I$9,EOMONTH(BO6,12-MONTH(BO6)),""))))))</f>
        <v>46721</v>
      </c>
      <c r="BP7" s="25">
        <f>IF(OR($P$6="",$P$6=0,$P$7="",$P$7=0,$P$8="",$P$7&lt;1),"",
IF(BP$8="","",
IF($P$6=Lists!$I$6,EOMONTH(BP6,0),
IF($P$6=Lists!$I$7,EOMONTH(BP6,2-(MONTH(BP6)-1-3*INT((MONTH(BP6)-1)/3))),
IF($P$6=Lists!$I$8,EOMONTH(BP6,11),
IF($P$6=Lists!$I$9,EOMONTH(BP6,12-MONTH(BP6)),""))))))</f>
        <v>46752</v>
      </c>
      <c r="BQ7" s="25">
        <f>IF(OR($P$6="",$P$6=0,$P$7="",$P$7=0,$P$8="",$P$7&lt;1),"",
IF(BQ$8="","",
IF($P$6=Lists!$I$6,EOMONTH(BQ6,0),
IF($P$6=Lists!$I$7,EOMONTH(BQ6,2-(MONTH(BQ6)-1-3*INT((MONTH(BQ6)-1)/3))),
IF($P$6=Lists!$I$8,EOMONTH(BQ6,11),
IF($P$6=Lists!$I$9,EOMONTH(BQ6,12-MONTH(BQ6)),""))))))</f>
        <v>46783</v>
      </c>
      <c r="BR7" s="25">
        <f>IF(OR($P$6="",$P$6=0,$P$7="",$P$7=0,$P$8="",$P$7&lt;1),"",
IF(BR$8="","",
IF($P$6=Lists!$I$6,EOMONTH(BR6,0),
IF($P$6=Lists!$I$7,EOMONTH(BR6,2-(MONTH(BR6)-1-3*INT((MONTH(BR6)-1)/3))),
IF($P$6=Lists!$I$8,EOMONTH(BR6,11),
IF($P$6=Lists!$I$9,EOMONTH(BR6,12-MONTH(BR6)),""))))))</f>
        <v>46812</v>
      </c>
      <c r="BS7" s="25">
        <f>IF(OR($P$6="",$P$6=0,$P$7="",$P$7=0,$P$8="",$P$7&lt;1),"",
IF(BS$8="","",
IF($P$6=Lists!$I$6,EOMONTH(BS6,0),
IF($P$6=Lists!$I$7,EOMONTH(BS6,2-(MONTH(BS6)-1-3*INT((MONTH(BS6)-1)/3))),
IF($P$6=Lists!$I$8,EOMONTH(BS6,11),
IF($P$6=Lists!$I$9,EOMONTH(BS6,12-MONTH(BS6)),""))))))</f>
        <v>46843</v>
      </c>
      <c r="BT7" s="25">
        <f>IF(OR($P$6="",$P$6=0,$P$7="",$P$7=0,$P$8="",$P$7&lt;1),"",
IF(BT$8="","",
IF($P$6=Lists!$I$6,EOMONTH(BT6,0),
IF($P$6=Lists!$I$7,EOMONTH(BT6,2-(MONTH(BT6)-1-3*INT((MONTH(BT6)-1)/3))),
IF($P$6=Lists!$I$8,EOMONTH(BT6,11),
IF($P$6=Lists!$I$9,EOMONTH(BT6,12-MONTH(BT6)),""))))))</f>
        <v>46873</v>
      </c>
      <c r="BU7" s="25">
        <f>IF(OR($P$6="",$P$6=0,$P$7="",$P$7=0,$P$8="",$P$7&lt;1),"",
IF(BU$8="","",
IF($P$6=Lists!$I$6,EOMONTH(BU6,0),
IF($P$6=Lists!$I$7,EOMONTH(BU6,2-(MONTH(BU6)-1-3*INT((MONTH(BU6)-1)/3))),
IF($P$6=Lists!$I$8,EOMONTH(BU6,11),
IF($P$6=Lists!$I$9,EOMONTH(BU6,12-MONTH(BU6)),""))))))</f>
        <v>46904</v>
      </c>
      <c r="BV7" s="25">
        <f>IF(OR($P$6="",$P$6=0,$P$7="",$P$7=0,$P$8="",$P$7&lt;1),"",
IF(BV$8="","",
IF($P$6=Lists!$I$6,EOMONTH(BV6,0),
IF($P$6=Lists!$I$7,EOMONTH(BV6,2-(MONTH(BV6)-1-3*INT((MONTH(BV6)-1)/3))),
IF($P$6=Lists!$I$8,EOMONTH(BV6,11),
IF($P$6=Lists!$I$9,EOMONTH(BV6,12-MONTH(BV6)),""))))))</f>
        <v>46934</v>
      </c>
      <c r="BW7" s="25">
        <f>IF(OR($P$6="",$P$6=0,$P$7="",$P$7=0,$P$8="",$P$7&lt;1),"",
IF(BW$8="","",
IF($P$6=Lists!$I$6,EOMONTH(BW6,0),
IF($P$6=Lists!$I$7,EOMONTH(BW6,2-(MONTH(BW6)-1-3*INT((MONTH(BW6)-1)/3))),
IF($P$6=Lists!$I$8,EOMONTH(BW6,11),
IF($P$6=Lists!$I$9,EOMONTH(BW6,12-MONTH(BW6)),""))))))</f>
        <v>46965</v>
      </c>
      <c r="BX7" s="25">
        <f>IF(OR($P$6="",$P$6=0,$P$7="",$P$7=0,$P$8="",$P$7&lt;1),"",
IF(BX$8="","",
IF($P$6=Lists!$I$6,EOMONTH(BX6,0),
IF($P$6=Lists!$I$7,EOMONTH(BX6,2-(MONTH(BX6)-1-3*INT((MONTH(BX6)-1)/3))),
IF($P$6=Lists!$I$8,EOMONTH(BX6,11),
IF($P$6=Lists!$I$9,EOMONTH(BX6,12-MONTH(BX6)),""))))))</f>
        <v>46996</v>
      </c>
      <c r="BY7" s="25">
        <f>IF(OR($P$6="",$P$6=0,$P$7="",$P$7=0,$P$8="",$P$7&lt;1),"",
IF(BY$8="","",
IF($P$6=Lists!$I$6,EOMONTH(BY6,0),
IF($P$6=Lists!$I$7,EOMONTH(BY6,2-(MONTH(BY6)-1-3*INT((MONTH(BY6)-1)/3))),
IF($P$6=Lists!$I$8,EOMONTH(BY6,11),
IF($P$6=Lists!$I$9,EOMONTH(BY6,12-MONTH(BY6)),""))))))</f>
        <v>47026</v>
      </c>
      <c r="BZ7" s="25">
        <f>IF(OR($P$6="",$P$6=0,$P$7="",$P$7=0,$P$8="",$P$7&lt;1),"",
IF(BZ$8="","",
IF($P$6=Lists!$I$6,EOMONTH(BZ6,0),
IF($P$6=Lists!$I$7,EOMONTH(BZ6,2-(MONTH(BZ6)-1-3*INT((MONTH(BZ6)-1)/3))),
IF($P$6=Lists!$I$8,EOMONTH(BZ6,11),
IF($P$6=Lists!$I$9,EOMONTH(BZ6,12-MONTH(BZ6)),""))))))</f>
        <v>47057</v>
      </c>
      <c r="CA7" s="25">
        <f>IF(OR($P$6="",$P$6=0,$P$7="",$P$7=0,$P$8="",$P$7&lt;1),"",
IF(CA$8="","",
IF($P$6=Lists!$I$6,EOMONTH(CA6,0),
IF($P$6=Lists!$I$7,EOMONTH(CA6,2-(MONTH(CA6)-1-3*INT((MONTH(CA6)-1)/3))),
IF($P$6=Lists!$I$8,EOMONTH(CA6,11),
IF($P$6=Lists!$I$9,EOMONTH(CA6,12-MONTH(CA6)),""))))))</f>
        <v>47087</v>
      </c>
      <c r="CB7" s="25">
        <f>IF(OR($P$6="",$P$6=0,$P$7="",$P$7=0,$P$8="",$P$7&lt;1),"",
IF(CB$8="","",
IF($P$6=Lists!$I$6,EOMONTH(CB6,0),
IF($P$6=Lists!$I$7,EOMONTH(CB6,2-(MONTH(CB6)-1-3*INT((MONTH(CB6)-1)/3))),
IF($P$6=Lists!$I$8,EOMONTH(CB6,11),
IF($P$6=Lists!$I$9,EOMONTH(CB6,12-MONTH(CB6)),""))))))</f>
        <v>47118</v>
      </c>
      <c r="CC7" s="25">
        <f>IF(OR($P$6="",$P$6=0,$P$7="",$P$7=0,$P$8="",$P$7&lt;1),"",
IF(CC$8="","",
IF($P$6=Lists!$I$6,EOMONTH(CC6,0),
IF($P$6=Lists!$I$7,EOMONTH(CC6,2-(MONTH(CC6)-1-3*INT((MONTH(CC6)-1)/3))),
IF($P$6=Lists!$I$8,EOMONTH(CC6,11),
IF($P$6=Lists!$I$9,EOMONTH(CC6,12-MONTH(CC6)),""))))))</f>
        <v>47149</v>
      </c>
      <c r="CD7" s="25">
        <f>IF(OR($P$6="",$P$6=0,$P$7="",$P$7=0,$P$8="",$P$7&lt;1),"",
IF(CD$8="","",
IF($P$6=Lists!$I$6,EOMONTH(CD6,0),
IF($P$6=Lists!$I$7,EOMONTH(CD6,2-(MONTH(CD6)-1-3*INT((MONTH(CD6)-1)/3))),
IF($P$6=Lists!$I$8,EOMONTH(CD6,11),
IF($P$6=Lists!$I$9,EOMONTH(CD6,12-MONTH(CD6)),""))))))</f>
        <v>47177</v>
      </c>
      <c r="CE7" s="25">
        <f>IF(OR($P$6="",$P$6=0,$P$7="",$P$7=0,$P$8="",$P$7&lt;1),"",
IF(CE$8="","",
IF($P$6=Lists!$I$6,EOMONTH(CE6,0),
IF($P$6=Lists!$I$7,EOMONTH(CE6,2-(MONTH(CE6)-1-3*INT((MONTH(CE6)-1)/3))),
IF($P$6=Lists!$I$8,EOMONTH(CE6,11),
IF($P$6=Lists!$I$9,EOMONTH(CE6,12-MONTH(CE6)),""))))))</f>
        <v>47208</v>
      </c>
      <c r="CF7" s="25" t="str">
        <f>IF(OR($P$6="",$P$6=0,$P$7="",$P$7=0,$P$8="",$P$7&lt;1),"",
IF(CF$8="","",
IF($P$6=Lists!$I$6,EOMONTH(CF6,0),
IF($P$6=Lists!$I$7,EOMONTH(CF6,2-(MONTH(CF6)-1-3*INT((MONTH(CF6)-1)/3))),
IF($P$6=Lists!$I$8,EOMONTH(CF6,11),
IF($P$6=Lists!$I$9,EOMONTH(CF6,12-MONTH(CF6)),""))))))</f>
        <v/>
      </c>
    </row>
    <row r="8" spans="2:84" ht="12" customHeight="1" x14ac:dyDescent="0.3">
      <c r="B8" s="13">
        <f>ROW()</f>
        <v>8</v>
      </c>
      <c r="H8" s="1" t="str">
        <f t="shared" si="2"/>
        <v>горизонт моделирования</v>
      </c>
      <c r="I8" s="1" t="s">
        <v>9</v>
      </c>
      <c r="M8" s="34" t="s">
        <v>11</v>
      </c>
      <c r="O8" s="8" t="s">
        <v>3</v>
      </c>
      <c r="P8" s="18">
        <f>Demand!$P$8</f>
        <v>60</v>
      </c>
      <c r="U8" s="5">
        <f ca="1">MAX(INDIRECT(ADDRESS($B8,X$2)&amp;":"&amp;ADDRESS($B8,MAX($2:$2))))</f>
        <v>60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>
        <f>IF(OR($P$6="",$P$6=0,$P$7="",$P$7=0,$P$8="",$P$7&lt;1),"",
IF(MAX($W8:AB8)+1&gt;$P$8,"",MAX($W8:AB8)+1))</f>
        <v>6</v>
      </c>
      <c r="AD8" s="5">
        <f>IF(OR($P$6="",$P$6=0,$P$7="",$P$7=0,$P$8="",$P$7&lt;1),"",
IF(MAX($W8:AC8)+1&gt;$P$8,"",MAX($W8:AC8)+1))</f>
        <v>7</v>
      </c>
      <c r="AE8" s="5">
        <f>IF(OR($P$6="",$P$6=0,$P$7="",$P$7=0,$P$8="",$P$7&lt;1),"",
IF(MAX($W8:AD8)+1&gt;$P$8,"",MAX($W8:AD8)+1))</f>
        <v>8</v>
      </c>
      <c r="AF8" s="5">
        <f>IF(OR($P$6="",$P$6=0,$P$7="",$P$7=0,$P$8="",$P$7&lt;1),"",
IF(MAX($W8:AE8)+1&gt;$P$8,"",MAX($W8:AE8)+1))</f>
        <v>9</v>
      </c>
      <c r="AG8" s="5">
        <f>IF(OR($P$6="",$P$6=0,$P$7="",$P$7=0,$P$8="",$P$7&lt;1),"",
IF(MAX($W8:AF8)+1&gt;$P$8,"",MAX($W8:AF8)+1))</f>
        <v>10</v>
      </c>
      <c r="AH8" s="5">
        <f>IF(OR($P$6="",$P$6=0,$P$7="",$P$7=0,$P$8="",$P$7&lt;1),"",
IF(MAX($W8:AG8)+1&gt;$P$8,"",MAX($W8:AG8)+1))</f>
        <v>11</v>
      </c>
      <c r="AI8" s="5">
        <f>IF(OR($P$6="",$P$6=0,$P$7="",$P$7=0,$P$8="",$P$7&lt;1),"",
IF(MAX($W8:AH8)+1&gt;$P$8,"",MAX($W8:AH8)+1))</f>
        <v>12</v>
      </c>
      <c r="AJ8" s="5">
        <f>IF(OR($P$6="",$P$6=0,$P$7="",$P$7=0,$P$8="",$P$7&lt;1),"",
IF(MAX($W8:AI8)+1&gt;$P$8,"",MAX($W8:AI8)+1))</f>
        <v>13</v>
      </c>
      <c r="AK8" s="5">
        <f>IF(OR($P$6="",$P$6=0,$P$7="",$P$7=0,$P$8="",$P$7&lt;1),"",
IF(MAX($W8:AJ8)+1&gt;$P$8,"",MAX($W8:AJ8)+1))</f>
        <v>14</v>
      </c>
      <c r="AL8" s="5">
        <f>IF(OR($P$6="",$P$6=0,$P$7="",$P$7=0,$P$8="",$P$7&lt;1),"",
IF(MAX($W8:AK8)+1&gt;$P$8,"",MAX($W8:AK8)+1))</f>
        <v>15</v>
      </c>
      <c r="AM8" s="5">
        <f>IF(OR($P$6="",$P$6=0,$P$7="",$P$7=0,$P$8="",$P$7&lt;1),"",
IF(MAX($W8:AL8)+1&gt;$P$8,"",MAX($W8:AL8)+1))</f>
        <v>16</v>
      </c>
      <c r="AN8" s="5">
        <f>IF(OR($P$6="",$P$6=0,$P$7="",$P$7=0,$P$8="",$P$7&lt;1),"",
IF(MAX($W8:AM8)+1&gt;$P$8,"",MAX($W8:AM8)+1))</f>
        <v>17</v>
      </c>
      <c r="AO8" s="5">
        <f>IF(OR($P$6="",$P$6=0,$P$7="",$P$7=0,$P$8="",$P$7&lt;1),"",
IF(MAX($W8:AN8)+1&gt;$P$8,"",MAX($W8:AN8)+1))</f>
        <v>18</v>
      </c>
      <c r="AP8" s="5">
        <f>IF(OR($P$6="",$P$6=0,$P$7="",$P$7=0,$P$8="",$P$7&lt;1),"",
IF(MAX($W8:AO8)+1&gt;$P$8,"",MAX($W8:AO8)+1))</f>
        <v>19</v>
      </c>
      <c r="AQ8" s="5">
        <f>IF(OR($P$6="",$P$6=0,$P$7="",$P$7=0,$P$8="",$P$7&lt;1),"",
IF(MAX($W8:AP8)+1&gt;$P$8,"",MAX($W8:AP8)+1))</f>
        <v>20</v>
      </c>
      <c r="AR8" s="5">
        <f>IF(OR($P$6="",$P$6=0,$P$7="",$P$7=0,$P$8="",$P$7&lt;1),"",
IF(MAX($W8:AQ8)+1&gt;$P$8,"",MAX($W8:AQ8)+1))</f>
        <v>21</v>
      </c>
      <c r="AS8" s="5">
        <f>IF(OR($P$6="",$P$6=0,$P$7="",$P$7=0,$P$8="",$P$7&lt;1),"",
IF(MAX($W8:AR8)+1&gt;$P$8,"",MAX($W8:AR8)+1))</f>
        <v>22</v>
      </c>
      <c r="AT8" s="5">
        <f>IF(OR($P$6="",$P$6=0,$P$7="",$P$7=0,$P$8="",$P$7&lt;1),"",
IF(MAX($W8:AS8)+1&gt;$P$8,"",MAX($W8:AS8)+1))</f>
        <v>23</v>
      </c>
      <c r="AU8" s="5">
        <f>IF(OR($P$6="",$P$6=0,$P$7="",$P$7=0,$P$8="",$P$7&lt;1),"",
IF(MAX($W8:AT8)+1&gt;$P$8,"",MAX($W8:AT8)+1))</f>
        <v>24</v>
      </c>
      <c r="AV8" s="5">
        <f>IF(OR($P$6="",$P$6=0,$P$7="",$P$7=0,$P$8="",$P$7&lt;1),"",
IF(MAX($W8:AU8)+1&gt;$P$8,"",MAX($W8:AU8)+1))</f>
        <v>25</v>
      </c>
      <c r="AW8" s="5">
        <f>IF(OR($P$6="",$P$6=0,$P$7="",$P$7=0,$P$8="",$P$7&lt;1),"",
IF(MAX($W8:AV8)+1&gt;$P$8,"",MAX($W8:AV8)+1))</f>
        <v>26</v>
      </c>
      <c r="AX8" s="5">
        <f>IF(OR($P$6="",$P$6=0,$P$7="",$P$7=0,$P$8="",$P$7&lt;1),"",
IF(MAX($W8:AW8)+1&gt;$P$8,"",MAX($W8:AW8)+1))</f>
        <v>27</v>
      </c>
      <c r="AY8" s="5">
        <f>IF(OR($P$6="",$P$6=0,$P$7="",$P$7=0,$P$8="",$P$7&lt;1),"",
IF(MAX($W8:AX8)+1&gt;$P$8,"",MAX($W8:AX8)+1))</f>
        <v>28</v>
      </c>
      <c r="AZ8" s="5">
        <f>IF(OR($P$6="",$P$6=0,$P$7="",$P$7=0,$P$8="",$P$7&lt;1),"",
IF(MAX($W8:AY8)+1&gt;$P$8,"",MAX($W8:AY8)+1))</f>
        <v>29</v>
      </c>
      <c r="BA8" s="5">
        <f>IF(OR($P$6="",$P$6=0,$P$7="",$P$7=0,$P$8="",$P$7&lt;1),"",
IF(MAX($W8:AZ8)+1&gt;$P$8,"",MAX($W8:AZ8)+1))</f>
        <v>30</v>
      </c>
      <c r="BB8" s="5">
        <f>IF(OR($P$6="",$P$6=0,$P$7="",$P$7=0,$P$8="",$P$7&lt;1),"",
IF(MAX($W8:BA8)+1&gt;$P$8,"",MAX($W8:BA8)+1))</f>
        <v>31</v>
      </c>
      <c r="BC8" s="5">
        <f>IF(OR($P$6="",$P$6=0,$P$7="",$P$7=0,$P$8="",$P$7&lt;1),"",
IF(MAX($W8:BB8)+1&gt;$P$8,"",MAX($W8:BB8)+1))</f>
        <v>32</v>
      </c>
      <c r="BD8" s="5">
        <f>IF(OR($P$6="",$P$6=0,$P$7="",$P$7=0,$P$8="",$P$7&lt;1),"",
IF(MAX($W8:BC8)+1&gt;$P$8,"",MAX($W8:BC8)+1))</f>
        <v>33</v>
      </c>
      <c r="BE8" s="5">
        <f>IF(OR($P$6="",$P$6=0,$P$7="",$P$7=0,$P$8="",$P$7&lt;1),"",
IF(MAX($W8:BD8)+1&gt;$P$8,"",MAX($W8:BD8)+1))</f>
        <v>34</v>
      </c>
      <c r="BF8" s="5">
        <f>IF(OR($P$6="",$P$6=0,$P$7="",$P$7=0,$P$8="",$P$7&lt;1),"",
IF(MAX($W8:BE8)+1&gt;$P$8,"",MAX($W8:BE8)+1))</f>
        <v>35</v>
      </c>
      <c r="BG8" s="5">
        <f>IF(OR($P$6="",$P$6=0,$P$7="",$P$7=0,$P$8="",$P$7&lt;1),"",
IF(MAX($W8:BF8)+1&gt;$P$8,"",MAX($W8:BF8)+1))</f>
        <v>36</v>
      </c>
      <c r="BH8" s="5">
        <f>IF(OR($P$6="",$P$6=0,$P$7="",$P$7=0,$P$8="",$P$7&lt;1),"",
IF(MAX($W8:BG8)+1&gt;$P$8,"",MAX($W8:BG8)+1))</f>
        <v>37</v>
      </c>
      <c r="BI8" s="5">
        <f>IF(OR($P$6="",$P$6=0,$P$7="",$P$7=0,$P$8="",$P$7&lt;1),"",
IF(MAX($W8:BH8)+1&gt;$P$8,"",MAX($W8:BH8)+1))</f>
        <v>38</v>
      </c>
      <c r="BJ8" s="5">
        <f>IF(OR($P$6="",$P$6=0,$P$7="",$P$7=0,$P$8="",$P$7&lt;1),"",
IF(MAX($W8:BI8)+1&gt;$P$8,"",MAX($W8:BI8)+1))</f>
        <v>39</v>
      </c>
      <c r="BK8" s="5">
        <f>IF(OR($P$6="",$P$6=0,$P$7="",$P$7=0,$P$8="",$P$7&lt;1),"",
IF(MAX($W8:BJ8)+1&gt;$P$8,"",MAX($W8:BJ8)+1))</f>
        <v>40</v>
      </c>
      <c r="BL8" s="5">
        <f>IF(OR($P$6="",$P$6=0,$P$7="",$P$7=0,$P$8="",$P$7&lt;1),"",
IF(MAX($W8:BK8)+1&gt;$P$8,"",MAX($W8:BK8)+1))</f>
        <v>41</v>
      </c>
      <c r="BM8" s="5">
        <f>IF(OR($P$6="",$P$6=0,$P$7="",$P$7=0,$P$8="",$P$7&lt;1),"",
IF(MAX($W8:BL8)+1&gt;$P$8,"",MAX($W8:BL8)+1))</f>
        <v>42</v>
      </c>
      <c r="BN8" s="5">
        <f>IF(OR($P$6="",$P$6=0,$P$7="",$P$7=0,$P$8="",$P$7&lt;1),"",
IF(MAX($W8:BM8)+1&gt;$P$8,"",MAX($W8:BM8)+1))</f>
        <v>43</v>
      </c>
      <c r="BO8" s="5">
        <f>IF(OR($P$6="",$P$6=0,$P$7="",$P$7=0,$P$8="",$P$7&lt;1),"",
IF(MAX($W8:BN8)+1&gt;$P$8,"",MAX($W8:BN8)+1))</f>
        <v>44</v>
      </c>
      <c r="BP8" s="5">
        <f>IF(OR($P$6="",$P$6=0,$P$7="",$P$7=0,$P$8="",$P$7&lt;1),"",
IF(MAX($W8:BO8)+1&gt;$P$8,"",MAX($W8:BO8)+1))</f>
        <v>45</v>
      </c>
      <c r="BQ8" s="5">
        <f>IF(OR($P$6="",$P$6=0,$P$7="",$P$7=0,$P$8="",$P$7&lt;1),"",
IF(MAX($W8:BP8)+1&gt;$P$8,"",MAX($W8:BP8)+1))</f>
        <v>46</v>
      </c>
      <c r="BR8" s="5">
        <f>IF(OR($P$6="",$P$6=0,$P$7="",$P$7=0,$P$8="",$P$7&lt;1),"",
IF(MAX($W8:BQ8)+1&gt;$P$8,"",MAX($W8:BQ8)+1))</f>
        <v>47</v>
      </c>
      <c r="BS8" s="5">
        <f>IF(OR($P$6="",$P$6=0,$P$7="",$P$7=0,$P$8="",$P$7&lt;1),"",
IF(MAX($W8:BR8)+1&gt;$P$8,"",MAX($W8:BR8)+1))</f>
        <v>48</v>
      </c>
      <c r="BT8" s="5">
        <f>IF(OR($P$6="",$P$6=0,$P$7="",$P$7=0,$P$8="",$P$7&lt;1),"",
IF(MAX($W8:BS8)+1&gt;$P$8,"",MAX($W8:BS8)+1))</f>
        <v>49</v>
      </c>
      <c r="BU8" s="5">
        <f>IF(OR($P$6="",$P$6=0,$P$7="",$P$7=0,$P$8="",$P$7&lt;1),"",
IF(MAX($W8:BT8)+1&gt;$P$8,"",MAX($W8:BT8)+1))</f>
        <v>50</v>
      </c>
      <c r="BV8" s="5">
        <f>IF(OR($P$6="",$P$6=0,$P$7="",$P$7=0,$P$8="",$P$7&lt;1),"",
IF(MAX($W8:BU8)+1&gt;$P$8,"",MAX($W8:BU8)+1))</f>
        <v>51</v>
      </c>
      <c r="BW8" s="5">
        <f>IF(OR($P$6="",$P$6=0,$P$7="",$P$7=0,$P$8="",$P$7&lt;1),"",
IF(MAX($W8:BV8)+1&gt;$P$8,"",MAX($W8:BV8)+1))</f>
        <v>52</v>
      </c>
      <c r="BX8" s="5">
        <f>IF(OR($P$6="",$P$6=0,$P$7="",$P$7=0,$P$8="",$P$7&lt;1),"",
IF(MAX($W8:BW8)+1&gt;$P$8,"",MAX($W8:BW8)+1))</f>
        <v>53</v>
      </c>
      <c r="BY8" s="5">
        <f>IF(OR($P$6="",$P$6=0,$P$7="",$P$7=0,$P$8="",$P$7&lt;1),"",
IF(MAX($W8:BX8)+1&gt;$P$8,"",MAX($W8:BX8)+1))</f>
        <v>54</v>
      </c>
      <c r="BZ8" s="5">
        <f>IF(OR($P$6="",$P$6=0,$P$7="",$P$7=0,$P$8="",$P$7&lt;1),"",
IF(MAX($W8:BY8)+1&gt;$P$8,"",MAX($W8:BY8)+1))</f>
        <v>55</v>
      </c>
      <c r="CA8" s="5">
        <f>IF(OR($P$6="",$P$6=0,$P$7="",$P$7=0,$P$8="",$P$7&lt;1),"",
IF(MAX($W8:BZ8)+1&gt;$P$8,"",MAX($W8:BZ8)+1))</f>
        <v>56</v>
      </c>
      <c r="CB8" s="5">
        <f>IF(OR($P$6="",$P$6=0,$P$7="",$P$7=0,$P$8="",$P$7&lt;1),"",
IF(MAX($W8:CA8)+1&gt;$P$8,"",MAX($W8:CA8)+1))</f>
        <v>57</v>
      </c>
      <c r="CC8" s="5">
        <f>IF(OR($P$6="",$P$6=0,$P$7="",$P$7=0,$P$8="",$P$7&lt;1),"",
IF(MAX($W8:CB8)+1&gt;$P$8,"",MAX($W8:CB8)+1))</f>
        <v>58</v>
      </c>
      <c r="CD8" s="5">
        <f>IF(OR($P$6="",$P$6=0,$P$7="",$P$7=0,$P$8="",$P$7&lt;1),"",
IF(MAX($W8:CC8)+1&gt;$P$8,"",MAX($W8:CC8)+1))</f>
        <v>59</v>
      </c>
      <c r="CE8" s="5">
        <f>IF(OR($P$6="",$P$6=0,$P$7="",$P$7=0,$P$8="",$P$7&lt;1),"",
IF(MAX($W8:CD8)+1&gt;$P$8,"",MAX($W8:CD8)+1))</f>
        <v>60</v>
      </c>
      <c r="CF8" s="5" t="str">
        <f>IF(OR($P$6="",$P$6=0,$P$7="",$P$7=0,$P$8="",$P$7&lt;1),"",
IF(MAX($W8:CE8)+1&gt;$P$8,"",MAX($W8:CE8)+1))</f>
        <v/>
      </c>
    </row>
    <row r="9" spans="2:84" ht="3" customHeight="1" x14ac:dyDescent="0.3">
      <c r="B9" s="13">
        <f>ROW()</f>
        <v>9</v>
      </c>
    </row>
    <row r="10" spans="2:84" x14ac:dyDescent="0.3">
      <c r="B10" s="13">
        <f>ROW()</f>
        <v>10</v>
      </c>
    </row>
    <row r="11" spans="2:84" x14ac:dyDescent="0.3">
      <c r="B11" s="13">
        <f>ROW()</f>
        <v>11</v>
      </c>
      <c r="X11" s="5">
        <f ca="1">IF(X$8="",0,SUMIFS(BP!11:11,BP!$1:$1,rBP!X$3))</f>
        <v>0</v>
      </c>
      <c r="Y11" s="5">
        <f ca="1">IF(Y$8="",0,SUMIFS(BP!11:11,BP!$1:$1,rBP!Y$3))</f>
        <v>0</v>
      </c>
      <c r="Z11" s="5">
        <f ca="1">IF(Z$8="",0,SUMIFS(BP!11:11,BP!$1:$1,rBP!Z$3))</f>
        <v>0</v>
      </c>
      <c r="AA11" s="5">
        <f ca="1">IF(AA$8="",0,SUMIFS(BP!11:11,BP!$1:$1,rBP!AA$3))</f>
        <v>0</v>
      </c>
      <c r="AB11" s="5">
        <f ca="1">IF(AB$8="",0,SUMIFS(BP!11:11,BP!$1:$1,rBP!AB$3))</f>
        <v>0</v>
      </c>
      <c r="AC11" s="5">
        <f ca="1">IF(AC$8="",0,SUMIFS(BP!11:11,BP!$1:$1,rBP!AC$3))</f>
        <v>0</v>
      </c>
      <c r="AD11" s="5">
        <f ca="1">IF(AD$8="",0,SUMIFS(BP!11:11,BP!$1:$1,rBP!AD$3))</f>
        <v>0</v>
      </c>
      <c r="AE11" s="5">
        <f ca="1">IF(AE$8="",0,SUMIFS(BP!11:11,BP!$1:$1,rBP!AE$3))</f>
        <v>0</v>
      </c>
      <c r="AF11" s="5">
        <f ca="1">IF(AF$8="",0,SUMIFS(BP!11:11,BP!$1:$1,rBP!AF$3))</f>
        <v>0</v>
      </c>
      <c r="AG11" s="5">
        <f ca="1">IF(AG$8="",0,SUMIFS(BP!11:11,BP!$1:$1,rBP!AG$3))</f>
        <v>0</v>
      </c>
      <c r="AH11" s="5">
        <f ca="1">IF(AH$8="",0,SUMIFS(BP!11:11,BP!$1:$1,rBP!AH$3))</f>
        <v>0</v>
      </c>
      <c r="AI11" s="5">
        <f ca="1">IF(AI$8="",0,SUMIFS(BP!11:11,BP!$1:$1,rBP!AI$3))</f>
        <v>0</v>
      </c>
      <c r="AJ11" s="5">
        <f ca="1">IF(AJ$8="",0,SUMIFS(BP!11:11,BP!$1:$1,rBP!AJ$3))</f>
        <v>0</v>
      </c>
      <c r="AK11" s="5">
        <f ca="1">IF(AK$8="",0,SUMIFS(BP!11:11,BP!$1:$1,rBP!AK$3))</f>
        <v>0</v>
      </c>
      <c r="AL11" s="5">
        <f ca="1">IF(AL$8="",0,SUMIFS(BP!11:11,BP!$1:$1,rBP!AL$3))</f>
        <v>0</v>
      </c>
      <c r="AM11" s="5">
        <f ca="1">IF(AM$8="",0,SUMIFS(BP!11:11,BP!$1:$1,rBP!AM$3))</f>
        <v>0</v>
      </c>
      <c r="AN11" s="5">
        <f ca="1">IF(AN$8="",0,SUMIFS(BP!11:11,BP!$1:$1,rBP!AN$3))</f>
        <v>0</v>
      </c>
      <c r="AO11" s="5">
        <f ca="1">IF(AO$8="",0,SUMIFS(BP!11:11,BP!$1:$1,rBP!AO$3))</f>
        <v>0</v>
      </c>
      <c r="AP11" s="5">
        <f ca="1">IF(AP$8="",0,SUMIFS(BP!11:11,BP!$1:$1,rBP!AP$3))</f>
        <v>0</v>
      </c>
      <c r="AQ11" s="5">
        <f ca="1">IF(AQ$8="",0,SUMIFS(BP!11:11,BP!$1:$1,rBP!AQ$3))</f>
        <v>0</v>
      </c>
      <c r="AR11" s="5">
        <f ca="1">IF(AR$8="",0,SUMIFS(BP!11:11,BP!$1:$1,rBP!AR$3))</f>
        <v>0</v>
      </c>
      <c r="AS11" s="5">
        <f ca="1">IF(AS$8="",0,SUMIFS(BP!11:11,BP!$1:$1,rBP!AS$3))</f>
        <v>0</v>
      </c>
      <c r="AT11" s="5">
        <f ca="1">IF(AT$8="",0,SUMIFS(BP!11:11,BP!$1:$1,rBP!AT$3))</f>
        <v>0</v>
      </c>
      <c r="AU11" s="5">
        <f ca="1">IF(AU$8="",0,SUMIFS(BP!11:11,BP!$1:$1,rBP!AU$3))</f>
        <v>0</v>
      </c>
      <c r="AV11" s="5">
        <f ca="1">IF(AV$8="",0,SUMIFS(BP!11:11,BP!$1:$1,rBP!AV$3))</f>
        <v>0</v>
      </c>
      <c r="AW11" s="5">
        <f ca="1">IF(AW$8="",0,SUMIFS(BP!11:11,BP!$1:$1,rBP!AW$3))</f>
        <v>0</v>
      </c>
      <c r="AX11" s="5">
        <f ca="1">IF(AX$8="",0,SUMIFS(BP!11:11,BP!$1:$1,rBP!AX$3))</f>
        <v>0</v>
      </c>
      <c r="AY11" s="5">
        <f ca="1">IF(AY$8="",0,SUMIFS(BP!11:11,BP!$1:$1,rBP!AY$3))</f>
        <v>0</v>
      </c>
      <c r="AZ11" s="5">
        <f ca="1">IF(AZ$8="",0,SUMIFS(BP!11:11,BP!$1:$1,rBP!AZ$3))</f>
        <v>0</v>
      </c>
      <c r="BA11" s="5">
        <f ca="1">IF(BA$8="",0,SUMIFS(BP!11:11,BP!$1:$1,rBP!BA$3))</f>
        <v>0</v>
      </c>
      <c r="BB11" s="5">
        <f ca="1">IF(BB$8="",0,SUMIFS(BP!11:11,BP!$1:$1,rBP!BB$3))</f>
        <v>0</v>
      </c>
      <c r="BC11" s="5">
        <f ca="1">IF(BC$8="",0,SUMIFS(BP!11:11,BP!$1:$1,rBP!BC$3))</f>
        <v>0</v>
      </c>
      <c r="BD11" s="5">
        <f ca="1">IF(BD$8="",0,SUMIFS(BP!11:11,BP!$1:$1,rBP!BD$3))</f>
        <v>0</v>
      </c>
      <c r="BE11" s="5">
        <f ca="1">IF(BE$8="",0,SUMIFS(BP!11:11,BP!$1:$1,rBP!BE$3))</f>
        <v>0</v>
      </c>
      <c r="BF11" s="5">
        <f ca="1">IF(BF$8="",0,SUMIFS(BP!11:11,BP!$1:$1,rBP!BF$3))</f>
        <v>0</v>
      </c>
      <c r="BG11" s="5">
        <f ca="1">IF(BG$8="",0,SUMIFS(BP!11:11,BP!$1:$1,rBP!BG$3))</f>
        <v>0</v>
      </c>
      <c r="BH11" s="5">
        <f ca="1">IF(BH$8="",0,SUMIFS(BP!11:11,BP!$1:$1,rBP!BH$3))</f>
        <v>0</v>
      </c>
      <c r="BI11" s="5">
        <f ca="1">IF(BI$8="",0,SUMIFS(BP!11:11,BP!$1:$1,rBP!BI$3))</f>
        <v>0</v>
      </c>
      <c r="BJ11" s="5">
        <f ca="1">IF(BJ$8="",0,SUMIFS(BP!11:11,BP!$1:$1,rBP!BJ$3))</f>
        <v>0</v>
      </c>
      <c r="BK11" s="5">
        <f ca="1">IF(BK$8="",0,SUMIFS(BP!11:11,BP!$1:$1,rBP!BK$3))</f>
        <v>0</v>
      </c>
      <c r="BL11" s="5">
        <f ca="1">IF(BL$8="",0,SUMIFS(BP!11:11,BP!$1:$1,rBP!BL$3))</f>
        <v>0</v>
      </c>
      <c r="BM11" s="5">
        <f ca="1">IF(BM$8="",0,SUMIFS(BP!11:11,BP!$1:$1,rBP!BM$3))</f>
        <v>0</v>
      </c>
      <c r="BN11" s="5">
        <f ca="1">IF(BN$8="",0,SUMIFS(BP!11:11,BP!$1:$1,rBP!BN$3))</f>
        <v>0</v>
      </c>
      <c r="BO11" s="5">
        <f ca="1">IF(BO$8="",0,SUMIFS(BP!11:11,BP!$1:$1,rBP!BO$3))</f>
        <v>0</v>
      </c>
      <c r="BP11" s="5">
        <f ca="1">IF(BP$8="",0,SUMIFS(BP!11:11,BP!$1:$1,rBP!BP$3))</f>
        <v>0</v>
      </c>
      <c r="BQ11" s="5">
        <f ca="1">IF(BQ$8="",0,SUMIFS(BP!11:11,BP!$1:$1,rBP!BQ$3))</f>
        <v>0</v>
      </c>
      <c r="BR11" s="5">
        <f ca="1">IF(BR$8="",0,SUMIFS(BP!11:11,BP!$1:$1,rBP!BR$3))</f>
        <v>0</v>
      </c>
      <c r="BS11" s="5">
        <f ca="1">IF(BS$8="",0,SUMIFS(BP!11:11,BP!$1:$1,rBP!BS$3))</f>
        <v>0</v>
      </c>
      <c r="BT11" s="5">
        <f ca="1">IF(BT$8="",0,SUMIFS(BP!11:11,BP!$1:$1,rBP!BT$3))</f>
        <v>0</v>
      </c>
      <c r="BU11" s="5">
        <f ca="1">IF(BU$8="",0,SUMIFS(BP!11:11,BP!$1:$1,rBP!BU$3))</f>
        <v>0</v>
      </c>
      <c r="BV11" s="5">
        <f ca="1">IF(BV$8="",0,SUMIFS(BP!11:11,BP!$1:$1,rBP!BV$3))</f>
        <v>0</v>
      </c>
      <c r="BW11" s="5">
        <f ca="1">IF(BW$8="",0,SUMIFS(BP!11:11,BP!$1:$1,rBP!BW$3))</f>
        <v>0</v>
      </c>
      <c r="BX11" s="5">
        <f ca="1">IF(BX$8="",0,SUMIFS(BP!11:11,BP!$1:$1,rBP!BX$3))</f>
        <v>0</v>
      </c>
      <c r="BY11" s="5">
        <f ca="1">IF(BY$8="",0,SUMIFS(BP!11:11,BP!$1:$1,rBP!BY$3))</f>
        <v>0</v>
      </c>
      <c r="BZ11" s="5">
        <f ca="1">IF(BZ$8="",0,SUMIFS(BP!11:11,BP!$1:$1,rBP!BZ$3))</f>
        <v>1195</v>
      </c>
      <c r="CA11" s="5">
        <f ca="1">IF(CA$8="",0,SUMIFS(BP!11:11,BP!$1:$1,rBP!CA$3))</f>
        <v>-55</v>
      </c>
      <c r="CB11" s="5">
        <f ca="1">IF(CB$8="",0,SUMIFS(BP!11:11,BP!$1:$1,rBP!CB$3))</f>
        <v>-75</v>
      </c>
      <c r="CC11" s="5">
        <f ca="1">IF(CC$8="",0,SUMIFS(BP!11:11,BP!$1:$1,rBP!CC$3))</f>
        <v>-220</v>
      </c>
      <c r="CD11" s="5">
        <f ca="1">IF(CD$8="",0,SUMIFS(BP!11:11,BP!$1:$1,rBP!CD$3))</f>
        <v>-260</v>
      </c>
      <c r="CE11" s="5">
        <f ca="1">IF(CE$8="",0,SUMIFS(BP!11:11,BP!$1:$1,rBP!CE$3))</f>
        <v>-76</v>
      </c>
      <c r="CF11" s="5">
        <f>IF(CF$8="",0,SUMIFS(BP!11:11,BP!$1:$1,rBP!CF$3))</f>
        <v>0</v>
      </c>
    </row>
    <row r="12" spans="2:84" x14ac:dyDescent="0.3">
      <c r="B12" s="13">
        <f>ROW()</f>
        <v>12</v>
      </c>
    </row>
    <row r="13" spans="2:84" x14ac:dyDescent="0.3">
      <c r="B13" s="13">
        <f>ROW()</f>
        <v>13</v>
      </c>
    </row>
    <row r="14" spans="2:84" x14ac:dyDescent="0.3">
      <c r="B14" s="13">
        <f>ROW()</f>
        <v>14</v>
      </c>
    </row>
    <row r="15" spans="2:84" x14ac:dyDescent="0.3">
      <c r="B15" s="13">
        <f>ROW()</f>
        <v>15</v>
      </c>
    </row>
    <row r="16" spans="2:84" x14ac:dyDescent="0.3">
      <c r="B16" s="13">
        <f>ROW()</f>
        <v>16</v>
      </c>
    </row>
    <row r="17" spans="2:2" x14ac:dyDescent="0.3">
      <c r="B17" s="13">
        <f>ROW()</f>
        <v>17</v>
      </c>
    </row>
    <row r="18" spans="2:2" x14ac:dyDescent="0.3">
      <c r="B18" s="13">
        <f>ROW()</f>
        <v>18</v>
      </c>
    </row>
    <row r="19" spans="2:2" x14ac:dyDescent="0.3">
      <c r="B19" s="13">
        <f>ROW()</f>
        <v>19</v>
      </c>
    </row>
    <row r="20" spans="2:2" x14ac:dyDescent="0.3">
      <c r="B20" s="13">
        <f>ROW()</f>
        <v>20</v>
      </c>
    </row>
    <row r="21" spans="2:2" x14ac:dyDescent="0.3">
      <c r="B21" s="13">
        <f>ROW()</f>
        <v>21</v>
      </c>
    </row>
    <row r="22" spans="2:2" x14ac:dyDescent="0.3">
      <c r="B22" s="13">
        <f>ROW()</f>
        <v>22</v>
      </c>
    </row>
    <row r="23" spans="2:2" x14ac:dyDescent="0.3">
      <c r="B23" s="13">
        <f>ROW()</f>
        <v>23</v>
      </c>
    </row>
    <row r="24" spans="2:2" x14ac:dyDescent="0.3">
      <c r="B24" s="13">
        <f>ROW()</f>
        <v>24</v>
      </c>
    </row>
    <row r="25" spans="2:2" x14ac:dyDescent="0.3">
      <c r="B25" s="13">
        <f>ROW()</f>
        <v>25</v>
      </c>
    </row>
    <row r="26" spans="2:2" x14ac:dyDescent="0.3">
      <c r="B26" s="13">
        <f>ROW()</f>
        <v>26</v>
      </c>
    </row>
    <row r="27" spans="2:2" x14ac:dyDescent="0.3">
      <c r="B27" s="13">
        <f>ROW()</f>
        <v>27</v>
      </c>
    </row>
    <row r="28" spans="2:2" x14ac:dyDescent="0.3">
      <c r="B28" s="13">
        <f>ROW()</f>
        <v>28</v>
      </c>
    </row>
    <row r="29" spans="2:2" x14ac:dyDescent="0.3">
      <c r="B29" s="13">
        <f>ROW()</f>
        <v>29</v>
      </c>
    </row>
    <row r="30" spans="2:2" x14ac:dyDescent="0.3">
      <c r="B30" s="13">
        <f>ROW()</f>
        <v>30</v>
      </c>
    </row>
    <row r="31" spans="2:2" x14ac:dyDescent="0.3">
      <c r="B31" s="13">
        <f>ROW()</f>
        <v>31</v>
      </c>
    </row>
    <row r="32" spans="2:2" x14ac:dyDescent="0.3">
      <c r="B32" s="13">
        <f>ROW()</f>
        <v>32</v>
      </c>
    </row>
    <row r="33" spans="2:2" x14ac:dyDescent="0.3">
      <c r="B33" s="13">
        <f>ROW()</f>
        <v>33</v>
      </c>
    </row>
    <row r="34" spans="2:2" x14ac:dyDescent="0.3">
      <c r="B34" s="13">
        <f>ROW()</f>
        <v>34</v>
      </c>
    </row>
    <row r="35" spans="2:2" x14ac:dyDescent="0.3">
      <c r="B35" s="13">
        <f>ROW()</f>
        <v>35</v>
      </c>
    </row>
    <row r="36" spans="2:2" x14ac:dyDescent="0.3">
      <c r="B36" s="13">
        <f>ROW()</f>
        <v>36</v>
      </c>
    </row>
    <row r="37" spans="2:2" x14ac:dyDescent="0.3">
      <c r="B37" s="13">
        <f>ROW()</f>
        <v>37</v>
      </c>
    </row>
    <row r="38" spans="2:2" x14ac:dyDescent="0.3">
      <c r="B38" s="13">
        <f>ROW()</f>
        <v>38</v>
      </c>
    </row>
    <row r="39" spans="2:2" x14ac:dyDescent="0.3">
      <c r="B39" s="13">
        <f>ROW()</f>
        <v>39</v>
      </c>
    </row>
    <row r="40" spans="2:2" x14ac:dyDescent="0.3">
      <c r="B40" s="13">
        <f>ROW()</f>
        <v>40</v>
      </c>
    </row>
    <row r="41" spans="2:2" x14ac:dyDescent="0.3">
      <c r="B41" s="13">
        <f>ROW()</f>
        <v>41</v>
      </c>
    </row>
    <row r="42" spans="2:2" x14ac:dyDescent="0.3">
      <c r="B42" s="13">
        <f>ROW()</f>
        <v>42</v>
      </c>
    </row>
    <row r="43" spans="2:2" x14ac:dyDescent="0.3">
      <c r="B43" s="13">
        <f>ROW()</f>
        <v>43</v>
      </c>
    </row>
    <row r="44" spans="2:2" x14ac:dyDescent="0.3">
      <c r="B44" s="13">
        <f>ROW()</f>
        <v>44</v>
      </c>
    </row>
    <row r="45" spans="2:2" x14ac:dyDescent="0.3">
      <c r="B45" s="13">
        <f>ROW()</f>
        <v>45</v>
      </c>
    </row>
    <row r="46" spans="2:2" x14ac:dyDescent="0.3">
      <c r="B46" s="13">
        <f>ROW()</f>
        <v>46</v>
      </c>
    </row>
    <row r="47" spans="2:2" x14ac:dyDescent="0.3">
      <c r="B47" s="13">
        <f>ROW()</f>
        <v>47</v>
      </c>
    </row>
    <row r="48" spans="2:2" x14ac:dyDescent="0.3">
      <c r="B48" s="13">
        <f>ROW()</f>
        <v>48</v>
      </c>
    </row>
    <row r="49" spans="2:2" x14ac:dyDescent="0.3">
      <c r="B49" s="13">
        <f>ROW()</f>
        <v>49</v>
      </c>
    </row>
    <row r="50" spans="2:2" x14ac:dyDescent="0.3">
      <c r="B50" s="13">
        <f>ROW()</f>
        <v>50</v>
      </c>
    </row>
    <row r="51" spans="2:2" x14ac:dyDescent="0.3">
      <c r="B51" s="13">
        <f>ROW()</f>
        <v>51</v>
      </c>
    </row>
    <row r="52" spans="2:2" x14ac:dyDescent="0.3">
      <c r="B52" s="13">
        <f>ROW()</f>
        <v>52</v>
      </c>
    </row>
    <row r="53" spans="2:2" x14ac:dyDescent="0.3">
      <c r="B53" s="13">
        <f>ROW()</f>
        <v>53</v>
      </c>
    </row>
    <row r="54" spans="2:2" x14ac:dyDescent="0.3">
      <c r="B54" s="13">
        <f>ROW()</f>
        <v>54</v>
      </c>
    </row>
    <row r="55" spans="2:2" x14ac:dyDescent="0.3">
      <c r="B55" s="13">
        <f>ROW()</f>
        <v>55</v>
      </c>
    </row>
    <row r="56" spans="2:2" x14ac:dyDescent="0.3">
      <c r="B56" s="13">
        <f>ROW()</f>
        <v>56</v>
      </c>
    </row>
    <row r="57" spans="2:2" x14ac:dyDescent="0.3">
      <c r="B57" s="13">
        <f>ROW()</f>
        <v>57</v>
      </c>
    </row>
    <row r="58" spans="2:2" x14ac:dyDescent="0.3">
      <c r="B58" s="13">
        <f>ROW()</f>
        <v>58</v>
      </c>
    </row>
    <row r="59" spans="2:2" x14ac:dyDescent="0.3">
      <c r="B59" s="13">
        <f>ROW()</f>
        <v>59</v>
      </c>
    </row>
    <row r="60" spans="2:2" x14ac:dyDescent="0.3">
      <c r="B60" s="13">
        <f>ROW()</f>
        <v>60</v>
      </c>
    </row>
    <row r="61" spans="2:2" x14ac:dyDescent="0.3">
      <c r="B61" s="13">
        <f>ROW()</f>
        <v>61</v>
      </c>
    </row>
    <row r="62" spans="2:2" x14ac:dyDescent="0.3">
      <c r="B62" s="13">
        <f>ROW()</f>
        <v>62</v>
      </c>
    </row>
    <row r="63" spans="2:2" x14ac:dyDescent="0.3">
      <c r="B63" s="13">
        <f>ROW()</f>
        <v>63</v>
      </c>
    </row>
    <row r="64" spans="2:2" x14ac:dyDescent="0.3">
      <c r="B64" s="13">
        <f>ROW()</f>
        <v>64</v>
      </c>
    </row>
  </sheetData>
  <conditionalFormatting sqref="X4:Z4">
    <cfRule type="containsBlanks" dxfId="57" priority="44">
      <formula>LEN(TRIM(X4))=0</formula>
    </cfRule>
  </conditionalFormatting>
  <conditionalFormatting sqref="X1:Z1 A11:A64">
    <cfRule type="containsBlanks" dxfId="56" priority="43">
      <formula>LEN(TRIM(A1))=0</formula>
    </cfRule>
  </conditionalFormatting>
  <conditionalFormatting sqref="H6:J6 H11:J64 U11:U64 X11:CF64">
    <cfRule type="expression" dxfId="55" priority="40">
      <formula>AND($H6&lt;&gt;"",$I6&lt;&gt;"",$J6&lt;&gt;"")</formula>
    </cfRule>
    <cfRule type="expression" dxfId="54" priority="41">
      <formula>AND($H6&lt;&gt;"",$I6&lt;&gt;"",$J6="")</formula>
    </cfRule>
    <cfRule type="expression" dxfId="53" priority="42">
      <formula>AND($H6&lt;&gt;"",$I6="",$J6="")</formula>
    </cfRule>
  </conditionalFormatting>
  <conditionalFormatting sqref="X6:Z6 U6">
    <cfRule type="expression" dxfId="52" priority="37">
      <formula>AND($H6&lt;&gt;"",$I6&lt;&gt;"",$J6&lt;&gt;"")</formula>
    </cfRule>
    <cfRule type="expression" dxfId="51" priority="38">
      <formula>AND($H6&lt;&gt;"",$I6&lt;&gt;"",$J6="")</formula>
    </cfRule>
    <cfRule type="expression" dxfId="50" priority="39">
      <formula>AND($H6&lt;&gt;"",$I6="",$J6="")</formula>
    </cfRule>
  </conditionalFormatting>
  <conditionalFormatting sqref="H6 H11:H64">
    <cfRule type="expression" dxfId="49" priority="36">
      <formula>AND($H6&lt;&gt;"",$I6&lt;&gt;"")</formula>
    </cfRule>
  </conditionalFormatting>
  <conditionalFormatting sqref="I6 I11:I64">
    <cfRule type="expression" dxfId="48" priority="35">
      <formula>AND($I6&lt;&gt;"",$J6&lt;&gt;"")</formula>
    </cfRule>
  </conditionalFormatting>
  <conditionalFormatting sqref="H7:J10">
    <cfRule type="expression" dxfId="47" priority="32">
      <formula>AND($H7&lt;&gt;"",$I7&lt;&gt;"",$J7&lt;&gt;"")</formula>
    </cfRule>
    <cfRule type="expression" dxfId="46" priority="33">
      <formula>AND($H7&lt;&gt;"",$I7&lt;&gt;"",$J7="")</formula>
    </cfRule>
    <cfRule type="expression" dxfId="45" priority="34">
      <formula>AND($H7&lt;&gt;"",$I7="",$J7="")</formula>
    </cfRule>
  </conditionalFormatting>
  <conditionalFormatting sqref="X7:Z10 U7:U10">
    <cfRule type="expression" dxfId="44" priority="29">
      <formula>AND($H7&lt;&gt;"",$I7&lt;&gt;"",$J7&lt;&gt;"")</formula>
    </cfRule>
    <cfRule type="expression" dxfId="43" priority="30">
      <formula>AND($H7&lt;&gt;"",$I7&lt;&gt;"",$J7="")</formula>
    </cfRule>
    <cfRule type="expression" dxfId="42" priority="31">
      <formula>AND($H7&lt;&gt;"",$I7="",$J7="")</formula>
    </cfRule>
  </conditionalFormatting>
  <conditionalFormatting sqref="H7:H10">
    <cfRule type="expression" dxfId="41" priority="28">
      <formula>AND($H7&lt;&gt;"",$I7&lt;&gt;"")</formula>
    </cfRule>
  </conditionalFormatting>
  <conditionalFormatting sqref="I7:I10">
    <cfRule type="expression" dxfId="40" priority="27">
      <formula>AND($I7&lt;&gt;"",$J7&lt;&gt;"")</formula>
    </cfRule>
  </conditionalFormatting>
  <conditionalFormatting sqref="A6:A10">
    <cfRule type="containsBlanks" dxfId="39" priority="26">
      <formula>LEN(TRIM(A6))=0</formula>
    </cfRule>
  </conditionalFormatting>
  <conditionalFormatting sqref="AA4:AB4">
    <cfRule type="containsBlanks" dxfId="38" priority="25">
      <formula>LEN(TRIM(AA4))=0</formula>
    </cfRule>
  </conditionalFormatting>
  <conditionalFormatting sqref="AA1:AB1">
    <cfRule type="containsBlanks" dxfId="37" priority="24">
      <formula>LEN(TRIM(AA1))=0</formula>
    </cfRule>
  </conditionalFormatting>
  <conditionalFormatting sqref="AA6:AB6">
    <cfRule type="expression" dxfId="36" priority="21">
      <formula>AND($H6&lt;&gt;"",$I6&lt;&gt;"",$J6&lt;&gt;"")</formula>
    </cfRule>
    <cfRule type="expression" dxfId="35" priority="22">
      <formula>AND($H6&lt;&gt;"",$I6&lt;&gt;"",$J6="")</formula>
    </cfRule>
    <cfRule type="expression" dxfId="34" priority="23">
      <formula>AND($H6&lt;&gt;"",$I6="",$J6="")</formula>
    </cfRule>
  </conditionalFormatting>
  <conditionalFormatting sqref="AA7:AB10">
    <cfRule type="expression" dxfId="33" priority="18">
      <formula>AND($H7&lt;&gt;"",$I7&lt;&gt;"",$J7&lt;&gt;"")</formula>
    </cfRule>
    <cfRule type="expression" dxfId="32" priority="19">
      <formula>AND($H7&lt;&gt;"",$I7&lt;&gt;"",$J7="")</formula>
    </cfRule>
    <cfRule type="expression" dxfId="31" priority="20">
      <formula>AND($H7&lt;&gt;"",$I7="",$J7="")</formula>
    </cfRule>
  </conditionalFormatting>
  <conditionalFormatting sqref="AC4:AD4">
    <cfRule type="containsBlanks" dxfId="30" priority="17">
      <formula>LEN(TRIM(AC4))=0</formula>
    </cfRule>
  </conditionalFormatting>
  <conditionalFormatting sqref="AC1:AD1">
    <cfRule type="containsBlanks" dxfId="29" priority="16">
      <formula>LEN(TRIM(AC1))=0</formula>
    </cfRule>
  </conditionalFormatting>
  <conditionalFormatting sqref="AC6:AD6">
    <cfRule type="expression" dxfId="28" priority="13">
      <formula>AND($H6&lt;&gt;"",$I6&lt;&gt;"",$J6&lt;&gt;"")</formula>
    </cfRule>
    <cfRule type="expression" dxfId="27" priority="14">
      <formula>AND($H6&lt;&gt;"",$I6&lt;&gt;"",$J6="")</formula>
    </cfRule>
    <cfRule type="expression" dxfId="26" priority="15">
      <formula>AND($H6&lt;&gt;"",$I6="",$J6="")</formula>
    </cfRule>
  </conditionalFormatting>
  <conditionalFormatting sqref="AC7:AD10">
    <cfRule type="expression" dxfId="25" priority="10">
      <formula>AND($H7&lt;&gt;"",$I7&lt;&gt;"",$J7&lt;&gt;"")</formula>
    </cfRule>
    <cfRule type="expression" dxfId="24" priority="11">
      <formula>AND($H7&lt;&gt;"",$I7&lt;&gt;"",$J7="")</formula>
    </cfRule>
    <cfRule type="expression" dxfId="23" priority="12">
      <formula>AND($H7&lt;&gt;"",$I7="",$J7="")</formula>
    </cfRule>
  </conditionalFormatting>
  <conditionalFormatting sqref="AE4:CF4">
    <cfRule type="containsBlanks" dxfId="22" priority="9">
      <formula>LEN(TRIM(AE4))=0</formula>
    </cfRule>
  </conditionalFormatting>
  <conditionalFormatting sqref="AE1:CF1">
    <cfRule type="containsBlanks" dxfId="21" priority="8">
      <formula>LEN(TRIM(AE1))=0</formula>
    </cfRule>
  </conditionalFormatting>
  <conditionalFormatting sqref="AE6:CF6">
    <cfRule type="expression" dxfId="20" priority="5">
      <formula>AND($H6&lt;&gt;"",$I6&lt;&gt;"",$J6&lt;&gt;"")</formula>
    </cfRule>
    <cfRule type="expression" dxfId="19" priority="6">
      <formula>AND($H6&lt;&gt;"",$I6&lt;&gt;"",$J6="")</formula>
    </cfRule>
    <cfRule type="expression" dxfId="18" priority="7">
      <formula>AND($H6&lt;&gt;"",$I6="",$J6="")</formula>
    </cfRule>
  </conditionalFormatting>
  <conditionalFormatting sqref="AE7:CF10">
    <cfRule type="expression" dxfId="17" priority="2">
      <formula>AND($H7&lt;&gt;"",$I7&lt;&gt;"",$J7&lt;&gt;"")</formula>
    </cfRule>
    <cfRule type="expression" dxfId="16" priority="3">
      <formula>AND($H7&lt;&gt;"",$I7&lt;&gt;"",$J7="")</formula>
    </cfRule>
    <cfRule type="expression" dxfId="15" priority="4">
      <formula>AND($H7&lt;&gt;"",$I7="",$J7="")</formula>
    </cfRule>
  </conditionalFormatting>
  <conditionalFormatting sqref="A1:XFD1048576">
    <cfRule type="cellIs" dxfId="14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9:Q73"/>
  <sheetViews>
    <sheetView topLeftCell="A53" workbookViewId="0">
      <selection activeCell="G62" sqref="G62:O62"/>
    </sheetView>
  </sheetViews>
  <sheetFormatPr defaultRowHeight="14.4" x14ac:dyDescent="0.3"/>
  <sheetData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">
      <c r="A62" s="1" t="s">
        <v>62</v>
      </c>
      <c r="B62" s="1">
        <v>-100</v>
      </c>
      <c r="C62" s="1">
        <v>-300</v>
      </c>
      <c r="D62" s="1">
        <v>700</v>
      </c>
      <c r="E62" s="1"/>
      <c r="F62" s="1"/>
      <c r="G62" s="1"/>
      <c r="H62" s="1">
        <v>12</v>
      </c>
      <c r="I62" s="1">
        <v>45</v>
      </c>
      <c r="J62" s="1">
        <v>2</v>
      </c>
      <c r="K62" s="1">
        <v>0</v>
      </c>
      <c r="L62" s="1">
        <v>7</v>
      </c>
      <c r="M62" s="1">
        <v>78</v>
      </c>
      <c r="N62" s="1"/>
      <c r="O62" s="1"/>
      <c r="P62" s="1"/>
      <c r="Q62" s="1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1"/>
      <c r="B64" s="1"/>
      <c r="C64" s="1"/>
      <c r="D64" s="1"/>
      <c r="E64" s="1"/>
      <c r="F64" s="1"/>
      <c r="G64" s="1"/>
      <c r="H64" s="1">
        <f>$H$62*B62</f>
        <v>-1200</v>
      </c>
      <c r="I64" s="1">
        <f t="shared" ref="I64:J64" si="0">$H$62*C62</f>
        <v>-3600</v>
      </c>
      <c r="J64" s="1">
        <f t="shared" si="0"/>
        <v>8400</v>
      </c>
      <c r="K64" s="1"/>
      <c r="L64" s="1"/>
      <c r="M64" s="1"/>
      <c r="N64" s="1"/>
      <c r="O64" s="1"/>
      <c r="P64" s="1"/>
      <c r="Q64" s="1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>
        <f>$I$62*B62</f>
        <v>-4500</v>
      </c>
      <c r="J65" s="1">
        <f t="shared" ref="J65:K65" si="1">$I$62*C62</f>
        <v>-13500</v>
      </c>
      <c r="K65" s="1">
        <f t="shared" si="1"/>
        <v>31500</v>
      </c>
      <c r="L65" s="1"/>
      <c r="M65" s="1"/>
      <c r="N65" s="1"/>
      <c r="O65" s="1"/>
      <c r="P65" s="1"/>
      <c r="Q65" s="1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>
        <f>$J$62*B62</f>
        <v>-200</v>
      </c>
      <c r="K66" s="1">
        <f t="shared" ref="K66:L66" si="2">$J$62*C62</f>
        <v>-600</v>
      </c>
      <c r="L66" s="1">
        <f t="shared" si="2"/>
        <v>1400</v>
      </c>
      <c r="M66" s="1"/>
      <c r="N66" s="1"/>
      <c r="O66" s="1"/>
      <c r="P66" s="1"/>
      <c r="Q66" s="1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>
        <f>$K$62*B62</f>
        <v>0</v>
      </c>
      <c r="L67" s="1">
        <f t="shared" ref="L67:M67" si="3">$K$62*C62</f>
        <v>0</v>
      </c>
      <c r="M67" s="1">
        <f t="shared" si="3"/>
        <v>0</v>
      </c>
      <c r="N67" s="1"/>
      <c r="O67" s="1"/>
      <c r="P67" s="1"/>
      <c r="Q67" s="1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>
        <f>$L$62*B62</f>
        <v>-700</v>
      </c>
      <c r="M68" s="1">
        <f t="shared" ref="M68:N68" si="4">$L$62*C62</f>
        <v>-2100</v>
      </c>
      <c r="N68" s="1">
        <f t="shared" si="4"/>
        <v>4900</v>
      </c>
      <c r="O68" s="1"/>
      <c r="P68" s="1"/>
      <c r="Q68" s="1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1"/>
      <c r="B70" s="1"/>
      <c r="C70" s="1"/>
      <c r="D70" s="1"/>
      <c r="E70" s="1"/>
      <c r="F70" s="1" t="s">
        <v>62</v>
      </c>
      <c r="G70" s="1"/>
      <c r="H70" s="1">
        <f>SUM(H63:H69)</f>
        <v>-1200</v>
      </c>
      <c r="I70" s="1">
        <f t="shared" ref="I70:N70" si="5">SUM(I63:I69)</f>
        <v>-8100</v>
      </c>
      <c r="J70" s="1">
        <f t="shared" si="5"/>
        <v>-5300</v>
      </c>
      <c r="K70" s="1">
        <f t="shared" si="5"/>
        <v>30900</v>
      </c>
      <c r="L70" s="1">
        <f t="shared" si="5"/>
        <v>700</v>
      </c>
      <c r="M70" s="1">
        <f t="shared" si="5"/>
        <v>-2100</v>
      </c>
      <c r="N70" s="1">
        <f t="shared" si="5"/>
        <v>4900</v>
      </c>
      <c r="O70" s="1"/>
      <c r="P70" s="1"/>
      <c r="Q70" s="1"/>
    </row>
    <row r="71" spans="1:17" x14ac:dyDescent="0.3">
      <c r="A71" s="1"/>
      <c r="B71" s="1"/>
      <c r="C71" s="1"/>
      <c r="D71" s="1"/>
      <c r="E71" s="1"/>
      <c r="F71" s="1" t="s">
        <v>63</v>
      </c>
      <c r="G71" s="1"/>
      <c r="H71" s="1">
        <f>SUM($G70:H70)</f>
        <v>-1200</v>
      </c>
      <c r="I71" s="1">
        <f>SUM($G70:I70)</f>
        <v>-9300</v>
      </c>
      <c r="J71" s="40">
        <f>SUM($G70:J70)</f>
        <v>-14600</v>
      </c>
      <c r="K71" s="1">
        <f>SUM($G70:K70)</f>
        <v>16300</v>
      </c>
      <c r="L71" s="1">
        <f>SUM($G70:L70)</f>
        <v>17000</v>
      </c>
      <c r="M71" s="1">
        <f>SUM($G70:M70)</f>
        <v>14900</v>
      </c>
      <c r="N71" s="1">
        <f>SUM($G70:N70)</f>
        <v>19800</v>
      </c>
      <c r="O71" s="1"/>
      <c r="P71" s="1"/>
      <c r="Q71" s="1"/>
    </row>
    <row r="72" spans="1:17" x14ac:dyDescent="0.3">
      <c r="A72" s="1"/>
      <c r="B72" s="1"/>
      <c r="C72" s="1"/>
      <c r="D72" s="1"/>
      <c r="E72" s="1"/>
      <c r="F72" s="40" t="s">
        <v>64</v>
      </c>
      <c r="G72" s="40"/>
      <c r="H72" s="40">
        <f>-J71</f>
        <v>14600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Demand</vt:lpstr>
      <vt:lpstr>BP</vt:lpstr>
      <vt:lpstr>CashGap</vt:lpstr>
      <vt:lpstr>Lists</vt:lpstr>
      <vt:lpstr>rBP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2024-02-12T09:13:04Z</dcterms:modified>
</cp:coreProperties>
</file>